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bookViews>
    <workbookView xWindow="0" yWindow="0" windowWidth="28000" windowHeight="16000" firstSheet="0" activeTab="0"/>
  </bookViews>
  <sheets>
    <sheet sheetId="1" name="About this template" state="visible" r:id="rId4"/>
    <sheet sheetId="2" name="Statement of Applicability" state="visible" r:id="rId5"/>
    <sheet sheetId="3" name="Worked example" state="visible" r:id="rId6"/>
    <sheet sheetId="4" name="Summary" state="visible" r:id="rId7"/>
  </sheets>
  <definedNames>
    <definedName name="_xlnm.Print_Titles" localSheetId="1">'Statement of Applicability'!$9:$9</definedName>
    <definedName name="_xlnm.Print_Titles" localSheetId="2">'Worked example'!$7:$7</definedName>
  </definedNames>
  <calcPr calcId="171027" fullCalcOnLoad="1"/>
</workbook>
</file>

<file path=xl/sharedStrings.xml><?xml version="1.0" encoding="utf-8"?>
<sst xmlns="http://schemas.openxmlformats.org/spreadsheetml/2006/main" count="571" uniqueCount="374">
  <si>
    <t>ISO 27001 Statement of Applicability template</t>
  </si>
  <si>
    <t>ISO/IEC 27001:2022, all 93 Annex A controls  |  Template version October 2026  |  sovereignsecure.co.uk  |  +44 161 523 5276</t>
  </si>
  <si>
    <t>What this template is</t>
  </si>
  <si>
    <t>An editable Statement of Applicability (SoA) for an information security management system (ISMS) under ISO/IEC 27001:2022. Clause 6.1.3 d) requires the SoA to contain four things: the necessary controls, the justification for including each one, whether each necessary control is implemented, and the justification for excluding any Annex A control.</t>
  </si>
  <si>
    <t>The template lists all 93 Annex A controls by number, title and theme: 5.1 to 5.37 (organisational), 6.1 to 6.8 (people), 7.1 to 7.14 (physical) and 8.1 to 8.34 (technological). It adds good-practice columns for how each control is implemented, evidence, owner and linked risk IDs, and ten rows for additional controls you take from other sources, such as PCI DSS, a customer contract or your own design. Amendment 1 (2024) did not change Annex A.</t>
  </si>
  <si>
    <t>Sheets in this workbook</t>
  </si>
  <si>
    <t>Statement of Applicability</t>
  </si>
  <si>
    <t>The template. A document control block at the top, then one row for each of the 93 Annex A controls and rows ADD-01 to ADD-10 for additional controls. Drop-down lists for Applicable and Implementation status.</t>
  </si>
  <si>
    <t>Worked example</t>
  </si>
  <si>
    <t>An illustrative extract for a fictional 40-person UK software company, with inclusions, exclusions, a planned control and an additional control. It is an example only: do not copy its entries.</t>
  </si>
  <si>
    <t>Summary</t>
  </si>
  <si>
    <t>Counts by applicability, implementation status and theme, calculated automatically from the Statement of Applicability sheet.</t>
  </si>
  <si>
    <t>How to use it</t>
  </si>
  <si>
    <t>1. Risk assessment first</t>
  </si>
  <si>
    <t>Complete the risk assessment and your risk treatment decisions before you fill in the SoA. The SoA comes out of those decisions, not before them.</t>
  </si>
  <si>
    <t>2. Document control</t>
  </si>
  <si>
    <t>Fill in the block at the top of the Statement of Applicability sheet: organisation, ISMS scope, SoA version, risk register reference, document owner, approver, approval date and next review date.</t>
  </si>
  <si>
    <t>3. Applicable or not</t>
  </si>
  <si>
    <t>Mark each control Yes or No, citing risk IDs or a named requirement. Every one of the 93 controls must be either included or excluded with a reason.</t>
  </si>
  <si>
    <t>4. Honest status</t>
  </si>
  <si>
    <t>Record whether each applicable control is Implemented, Partly implemented or Planned. "Planned" is acceptable when the risk treatment plan gives an owner and a date. Use Not applicable only for excluded controls.</t>
  </si>
  <si>
    <t>5. Additional controls</t>
  </si>
  <si>
    <t>Add controls from contracts, PCI DSS or your own design in rows ADD-01 to ADD-10, and track them the same way. If you need more, insert rows above the last ADD row and copy the Completeness check formula into them.</t>
  </si>
  <si>
    <t>6. Approve and review</t>
  </si>
  <si>
    <t>Have the SoA approved, then review it whenever the risk assessment, ISMS scope or services change, and at least once a year as good practice. Keep each approved version.</t>
  </si>
  <si>
    <t>Columns explained</t>
  </si>
  <si>
    <t>Column</t>
  </si>
  <si>
    <t>Required by clause 6.1.3 d)?</t>
  </si>
  <si>
    <t>What to write</t>
  </si>
  <si>
    <t>Ref and Control</t>
  </si>
  <si>
    <t>Yes</t>
  </si>
  <si>
    <t>Annex A number and title, such as 5.23 Information security for use of cloud services, or your own reference (ADD-01 and so on) for an additional control.</t>
  </si>
  <si>
    <t>Theme</t>
  </si>
  <si>
    <t>No (reference)</t>
  </si>
  <si>
    <t>Organisational, People, Physical or Technological, as grouped in Annex A. Additional controls show Additional.</t>
  </si>
  <si>
    <t>Applicable (Yes/No)</t>
  </si>
  <si>
    <t>Yes or No, from the drop-down list.</t>
  </si>
  <si>
    <t>Reason (R, L, C, B)</t>
  </si>
  <si>
    <t>No (good practice)</t>
  </si>
  <si>
    <t>Why the control is included: R for risk treatment, L for legal or regulatory, C for contractual, B for business requirement. Use more than one code if needed, such as R, C. The standard does not ask for codes, but they make a long SoA quick to read.</t>
  </si>
  <si>
    <t>Linked risk IDs</t>
  </si>
  <si>
    <t>The IDs of the risks the control treats, from your risk register, such as R-03, R-08.</t>
  </si>
  <si>
    <t>Justification for inclusion or exclusion</t>
  </si>
  <si>
    <t>Included: the risks treated (by risk ID), plus any legal, regulatory or contractual requirement. Excluded: a specific reason why no risk or requirement calls for the control, which an auditor could check against reality.</t>
  </si>
  <si>
    <t>Implementation status</t>
  </si>
  <si>
    <t>Implemented, Partly implemented, Planned or Not applicable, from the drop-down list.</t>
  </si>
  <si>
    <t>How it is implemented</t>
  </si>
  <si>
    <t>The policy, procedure, system or service that delivers the control.</t>
  </si>
  <si>
    <t>Evidence reference</t>
  </si>
  <si>
    <t>Where an auditor will find the records.</t>
  </si>
  <si>
    <t>Control owner</t>
  </si>
  <si>
    <t>A named role, not "IT".</t>
  </si>
  <si>
    <t>Completeness check</t>
  </si>
  <si>
    <t>Calculated</t>
  </si>
  <si>
    <t>Shows OK when a row has a decision, a justification, a reason code or risk ID (if applicable), a consistent status and an owner. Otherwise it says what is missing.</t>
  </si>
  <si>
    <t>Avoid these audit findings</t>
  </si>
  <si>
    <t>An SoA that disagrees with the risk treatment plan. The same justification copied against dozens of controls. Exclusions contradicted by reality, such as 5.23 excluded while the company runs on Microsoft 365. "Implemented" with no evidence. References to the 2013 structure (A.5 to A.18, 114 controls). No version control or approval. Contractual or PCI DSS requirements missing from the SoA.</t>
  </si>
  <si>
    <t>A template saves layout time; the decisions in it must still come from your own risk assessment.</t>
  </si>
  <si>
    <t>About the standard and this file</t>
  </si>
  <si>
    <t>This template does not reproduce ISO/IEC 27001:2022. It cites control numbers and titles for reference only. The official text, including the Annex A control statements, is available from ISO at iso.org, and implementation guidance for each control is in ISO/IEC 27002:2022.</t>
  </si>
  <si>
    <t>Using this template does not by itself make an ISMS conform to ISO/IEC 27001:2022. Certification decisions are made by an independent certification body.</t>
  </si>
  <si>
    <t>Free to use and adapt within your organisation.</t>
  </si>
  <si>
    <t>Need help?</t>
  </si>
  <si>
    <t>Use the enquiry form on our Statement of Applicability page (it is already set to ISO 27001), call +44 161 523 5276 or email contactus@sovereignsecure.co.uk. Our ISO 27001 consultancy can build your SoA with you from your risk assessment, and an ISO 27001 gap analysis checks an existing SoA against your risk register and evidence before the certification auditor does.</t>
  </si>
  <si>
    <t>https://sovereignsecure.co.uk/iso-27001-statement-of-applicability/#enquire</t>
  </si>
  <si>
    <t>Sovereign Secure Ltd is an ISO 27001-certified UK consultancy, a PCI SSC Qualified Security Assessor (QSA) company and an IASME-licensed Cyber Essentials certification body. Certification audits for our ISO clients are carried out by an independent certification body, our partner MQA International.</t>
  </si>
  <si>
    <t>Sovereign Secure Ltd, 16 Whalley Road, Accrington, Lancashire, BB5 1AA. Companies House 08334453. sovereignsecure.co.uk  |  +44 161 523 5276  |  contactus@sovereignsecure.co.uk</t>
  </si>
  <si>
    <t>ISO/IEC 27001:2022 Statement of Applicability</t>
  </si>
  <si>
    <t>Template by Sovereign Secure Ltd  |  sovereignsecure.co.uk  |  +44 161 523 5276  |  Template version October 2026. Read the "About this template" sheet before you start.</t>
  </si>
  <si>
    <t>Organisation</t>
  </si>
  <si>
    <t>Document owner</t>
  </si>
  <si>
    <t>ISMS scope</t>
  </si>
  <si>
    <t>Approved by</t>
  </si>
  <si>
    <t>SoA version</t>
  </si>
  <si>
    <t>Approval date</t>
  </si>
  <si>
    <t>Risk register reference</t>
  </si>
  <si>
    <t>Next review date</t>
  </si>
  <si>
    <t>Ref</t>
  </si>
  <si>
    <t>Control</t>
  </si>
  <si>
    <t>How it is implemented (policy, procedure, system or service)</t>
  </si>
  <si>
    <t>Control owner (named role)</t>
  </si>
  <si>
    <t>5.1</t>
  </si>
  <si>
    <t>Policies for information security</t>
  </si>
  <si>
    <t>Organisational</t>
  </si>
  <si>
    <t>5.2</t>
  </si>
  <si>
    <t>Information security roles and responsibilities</t>
  </si>
  <si>
    <t>5.3</t>
  </si>
  <si>
    <t>Segregation of duties</t>
  </si>
  <si>
    <t>5.4</t>
  </si>
  <si>
    <t>Management responsibilities</t>
  </si>
  <si>
    <t>5.5</t>
  </si>
  <si>
    <t>Contact with authorities</t>
  </si>
  <si>
    <t>5.6</t>
  </si>
  <si>
    <t>Contact with special interest groups</t>
  </si>
  <si>
    <t>5.7</t>
  </si>
  <si>
    <t>Threat intelligence</t>
  </si>
  <si>
    <t>5.8</t>
  </si>
  <si>
    <t>Information security in project management</t>
  </si>
  <si>
    <t>5.9</t>
  </si>
  <si>
    <t>Inventory of information and other associated assets</t>
  </si>
  <si>
    <t>5.10</t>
  </si>
  <si>
    <t>Acceptable use of information and other associated assets</t>
  </si>
  <si>
    <t>5.11</t>
  </si>
  <si>
    <t>Return of assets</t>
  </si>
  <si>
    <t>5.12</t>
  </si>
  <si>
    <t>Classification of information</t>
  </si>
  <si>
    <t>5.13</t>
  </si>
  <si>
    <t>Labelling of information</t>
  </si>
  <si>
    <t>5.14</t>
  </si>
  <si>
    <t>Information transfer</t>
  </si>
  <si>
    <t>5.15</t>
  </si>
  <si>
    <t>Access control</t>
  </si>
  <si>
    <t>5.16</t>
  </si>
  <si>
    <t>Identity management</t>
  </si>
  <si>
    <t>5.17</t>
  </si>
  <si>
    <t>Authentication information</t>
  </si>
  <si>
    <t>5.18</t>
  </si>
  <si>
    <t>Access rights</t>
  </si>
  <si>
    <t>5.19</t>
  </si>
  <si>
    <t>Information security in supplier relationships</t>
  </si>
  <si>
    <t>5.20</t>
  </si>
  <si>
    <t>Addressing information security within supplier agreements</t>
  </si>
  <si>
    <t>5.21</t>
  </si>
  <si>
    <t>Managing information security in the ICT supply chain</t>
  </si>
  <si>
    <t>5.22</t>
  </si>
  <si>
    <t>Monitoring, review and change management of supplier services</t>
  </si>
  <si>
    <t>5.23</t>
  </si>
  <si>
    <t>Information security for use of cloud services</t>
  </si>
  <si>
    <t>5.24</t>
  </si>
  <si>
    <t>Information security incident management planning and preparation</t>
  </si>
  <si>
    <t>5.25</t>
  </si>
  <si>
    <t>Assessment and decision on information security events</t>
  </si>
  <si>
    <t>5.26</t>
  </si>
  <si>
    <t>Response to information security incidents</t>
  </si>
  <si>
    <t>5.27</t>
  </si>
  <si>
    <t>Learning from information security incidents</t>
  </si>
  <si>
    <t>5.28</t>
  </si>
  <si>
    <t>Collection of evidence</t>
  </si>
  <si>
    <t>5.29</t>
  </si>
  <si>
    <t>Information security during disruption</t>
  </si>
  <si>
    <t>5.30</t>
  </si>
  <si>
    <t>ICT readiness for business continuity</t>
  </si>
  <si>
    <t>5.31</t>
  </si>
  <si>
    <t>Legal, statutory, regulatory and contractual requirements</t>
  </si>
  <si>
    <t>5.32</t>
  </si>
  <si>
    <t>Intellectual property rights</t>
  </si>
  <si>
    <t>5.33</t>
  </si>
  <si>
    <t>Protection of records</t>
  </si>
  <si>
    <t>5.34</t>
  </si>
  <si>
    <t>Privacy and protection of PII</t>
  </si>
  <si>
    <t>5.35</t>
  </si>
  <si>
    <t>Independent review of information security</t>
  </si>
  <si>
    <t>5.36</t>
  </si>
  <si>
    <t>Compliance with policies, rules and standards for information security</t>
  </si>
  <si>
    <t>5.37</t>
  </si>
  <si>
    <t>Documented operating procedures</t>
  </si>
  <si>
    <t>6.1</t>
  </si>
  <si>
    <t>Screening</t>
  </si>
  <si>
    <t>People</t>
  </si>
  <si>
    <t>6.2</t>
  </si>
  <si>
    <t>Terms and conditions of employment</t>
  </si>
  <si>
    <t>6.3</t>
  </si>
  <si>
    <t>Information security awareness, education and training</t>
  </si>
  <si>
    <t>6.4</t>
  </si>
  <si>
    <t>Disciplinary process</t>
  </si>
  <si>
    <t>6.5</t>
  </si>
  <si>
    <t>Responsibilities after termination or change of employment</t>
  </si>
  <si>
    <t>6.6</t>
  </si>
  <si>
    <t>Confidentiality or non-disclosure agreements</t>
  </si>
  <si>
    <t>6.7</t>
  </si>
  <si>
    <t>Remote working</t>
  </si>
  <si>
    <t>6.8</t>
  </si>
  <si>
    <t>Information security event reporting</t>
  </si>
  <si>
    <t>7.1</t>
  </si>
  <si>
    <t>Physical security perimeters</t>
  </si>
  <si>
    <t>Physical</t>
  </si>
  <si>
    <t>7.2</t>
  </si>
  <si>
    <t>Physical entry</t>
  </si>
  <si>
    <t>7.3</t>
  </si>
  <si>
    <t>Securing offices, rooms and facilities</t>
  </si>
  <si>
    <t>7.4</t>
  </si>
  <si>
    <t>Physical security monitoring</t>
  </si>
  <si>
    <t>7.5</t>
  </si>
  <si>
    <t>Protecting against physical and environmental threats</t>
  </si>
  <si>
    <t>7.6</t>
  </si>
  <si>
    <t>Working in secure areas</t>
  </si>
  <si>
    <t>7.7</t>
  </si>
  <si>
    <t>Clear desk and clear screen</t>
  </si>
  <si>
    <t>7.8</t>
  </si>
  <si>
    <t>Equipment siting and protection</t>
  </si>
  <si>
    <t>7.9</t>
  </si>
  <si>
    <t>Security of assets off-premises</t>
  </si>
  <si>
    <t>7.10</t>
  </si>
  <si>
    <t>Storage media</t>
  </si>
  <si>
    <t>7.11</t>
  </si>
  <si>
    <t>Supporting utilities</t>
  </si>
  <si>
    <t>7.12</t>
  </si>
  <si>
    <t>Cabling security</t>
  </si>
  <si>
    <t>7.13</t>
  </si>
  <si>
    <t>Equipment maintenance</t>
  </si>
  <si>
    <t>7.14</t>
  </si>
  <si>
    <t>Secure disposal or re-use of equipment</t>
  </si>
  <si>
    <t>8.1</t>
  </si>
  <si>
    <t>User endpoint devices</t>
  </si>
  <si>
    <t>Technological</t>
  </si>
  <si>
    <t>8.2</t>
  </si>
  <si>
    <t>Privileged access rights</t>
  </si>
  <si>
    <t>8.3</t>
  </si>
  <si>
    <t>Information access restriction</t>
  </si>
  <si>
    <t>8.4</t>
  </si>
  <si>
    <t>Access to source code</t>
  </si>
  <si>
    <t>8.5</t>
  </si>
  <si>
    <t>Secure authentication</t>
  </si>
  <si>
    <t>8.6</t>
  </si>
  <si>
    <t>Capacity management</t>
  </si>
  <si>
    <t>8.7</t>
  </si>
  <si>
    <t>Protection against malware</t>
  </si>
  <si>
    <t>8.8</t>
  </si>
  <si>
    <t>Management of technical vulnerabilities</t>
  </si>
  <si>
    <t>8.9</t>
  </si>
  <si>
    <t>Configuration management</t>
  </si>
  <si>
    <t>8.10</t>
  </si>
  <si>
    <t>Information deletion</t>
  </si>
  <si>
    <t>8.11</t>
  </si>
  <si>
    <t>Data masking</t>
  </si>
  <si>
    <t>8.12</t>
  </si>
  <si>
    <t>Data leakage prevention</t>
  </si>
  <si>
    <t>8.13</t>
  </si>
  <si>
    <t>Information backup</t>
  </si>
  <si>
    <t>8.14</t>
  </si>
  <si>
    <t>Redundancy of information processing facilities</t>
  </si>
  <si>
    <t>8.15</t>
  </si>
  <si>
    <t>Logging</t>
  </si>
  <si>
    <t>8.16</t>
  </si>
  <si>
    <t>Monitoring activities</t>
  </si>
  <si>
    <t>8.17</t>
  </si>
  <si>
    <t>Clock synchronisation</t>
  </si>
  <si>
    <t>8.18</t>
  </si>
  <si>
    <t>Use of privileged utility programs</t>
  </si>
  <si>
    <t>8.19</t>
  </si>
  <si>
    <t>Installation of software on operational systems</t>
  </si>
  <si>
    <t>8.20</t>
  </si>
  <si>
    <t>Networks security</t>
  </si>
  <si>
    <t>8.21</t>
  </si>
  <si>
    <t>Security of network services</t>
  </si>
  <si>
    <t>8.22</t>
  </si>
  <si>
    <t>Segregation of networks</t>
  </si>
  <si>
    <t>8.23</t>
  </si>
  <si>
    <t>Web filtering</t>
  </si>
  <si>
    <t>8.24</t>
  </si>
  <si>
    <t>Use of cryptography</t>
  </si>
  <si>
    <t>8.25</t>
  </si>
  <si>
    <t>Secure development life cycle</t>
  </si>
  <si>
    <t>8.26</t>
  </si>
  <si>
    <t>Application security requirements</t>
  </si>
  <si>
    <t>8.27</t>
  </si>
  <si>
    <t>Secure system architecture and engineering principles</t>
  </si>
  <si>
    <t>8.28</t>
  </si>
  <si>
    <t>Secure coding</t>
  </si>
  <si>
    <t>8.29</t>
  </si>
  <si>
    <t>Security testing in development and acceptance</t>
  </si>
  <si>
    <t>8.30</t>
  </si>
  <si>
    <t>Outsourced development</t>
  </si>
  <si>
    <t>8.31</t>
  </si>
  <si>
    <t>Separation of development, test and production environments</t>
  </si>
  <si>
    <t>8.32</t>
  </si>
  <si>
    <t>Change management</t>
  </si>
  <si>
    <t>8.33</t>
  </si>
  <si>
    <t>Test information</t>
  </si>
  <si>
    <t>8.34</t>
  </si>
  <si>
    <t>Protection of information systems during audit testing</t>
  </si>
  <si>
    <t>ADD-01</t>
  </si>
  <si>
    <t>Additional</t>
  </si>
  <si>
    <t>ADD-02</t>
  </si>
  <si>
    <t>ADD-03</t>
  </si>
  <si>
    <t>ADD-04</t>
  </si>
  <si>
    <t>ADD-05</t>
  </si>
  <si>
    <t>ADD-06</t>
  </si>
  <si>
    <t>ADD-07</t>
  </si>
  <si>
    <t>ADD-08</t>
  </si>
  <si>
    <t>ADD-09</t>
  </si>
  <si>
    <t>ADD-10</t>
  </si>
  <si>
    <t>Worked example (illustrative only)</t>
  </si>
  <si>
    <t>A completed SoA extract for a fictional company, to show the level of detail auditors expect. Template by Sovereign Secure Ltd  |  sovereignsecure.co.uk</t>
  </si>
  <si>
    <t>EXAMPLE ONLY. Fictional company. Do not copy these entries into your own SoA: your justifications, risk IDs and status must come from your own risk assessment.</t>
  </si>
  <si>
    <t>Illustrative extract for a fictional 40-person UK software company. It has no office, its staff work from home, it hosts its product in a public cloud and it writes its own code. Risk IDs refer to its risk register.</t>
  </si>
  <si>
    <t>R</t>
  </si>
  <si>
    <t>R-03, R-08</t>
  </si>
  <si>
    <t>R-03 phishing, R-08 ransomware</t>
  </si>
  <si>
    <t>Partly implemented</t>
  </si>
  <si>
    <t>Security alerts from suppliers and the NCSC are received; a monthly threat review is not yet in place</t>
  </si>
  <si>
    <t>Alert mailbox; security meeting minutes</t>
  </si>
  <si>
    <t>ISMS manager</t>
  </si>
  <si>
    <t>R, C</t>
  </si>
  <si>
    <t>R-02</t>
  </si>
  <si>
    <t>R-02 cloud misconfiguration; customer contracts (C)</t>
  </si>
  <si>
    <t>Implemented</t>
  </si>
  <si>
    <t>Cloud security standard; provider certificates reviewed at onboarding and yearly</t>
  </si>
  <si>
    <t>Supplier review records</t>
  </si>
  <si>
    <t>Head of Engineering</t>
  </si>
  <si>
    <t>R-05</t>
  </si>
  <si>
    <t>R-05 lost or stolen laptops; all staff home-based</t>
  </si>
  <si>
    <t>Remote working policy; disk encryption and screen lock enforced by device management</t>
  </si>
  <si>
    <t>Policy acknowledgements; device compliance report</t>
  </si>
  <si>
    <t>Head of Operations</t>
  </si>
  <si>
    <t>No</t>
  </si>
  <si>
    <t>No company premises. Hosted systems sit in a public cloud whose physical security is assured through supplier controls 5.19 to 5.23</t>
  </si>
  <si>
    <t>Not applicable</t>
  </si>
  <si>
    <t>Exclusion reviewed at each risk assessment</t>
  </si>
  <si>
    <t>Risk assessment record</t>
  </si>
  <si>
    <t>R-05; all equipment is used off-premises</t>
  </si>
  <si>
    <t>Remote working policy; laptop handling rules; disk encryption</t>
  </si>
  <si>
    <t>Device compliance report</t>
  </si>
  <si>
    <t>R-09</t>
  </si>
  <si>
    <t>R-09 customer data copied into test environments</t>
  </si>
  <si>
    <t>Planned</t>
  </si>
  <si>
    <t>In the risk treatment plan, with an owner and a target date</t>
  </si>
  <si>
    <t>Risk treatment plan</t>
  </si>
  <si>
    <t>R-06</t>
  </si>
  <si>
    <t>R-06 vulnerabilities in our own application</t>
  </si>
  <si>
    <t>Secure coding standard; peer review and automated code scanning before release</t>
  </si>
  <si>
    <t>Code review records; scan reports</t>
  </si>
  <si>
    <t>All development is done by employees and none is contracted out. Reviewed at each risk assessment</t>
  </si>
  <si>
    <t>Exclusion falls away if any development is contracted out</t>
  </si>
  <si>
    <t>Annual Cyber Essentials Plus certification</t>
  </si>
  <si>
    <t>C</t>
  </si>
  <si>
    <t>Contractual requirement from public sector customers (C)</t>
  </si>
  <si>
    <t>Annual Cyber Essentials Plus assessment</t>
  </si>
  <si>
    <t>Current Cyber Essentials Plus certificate</t>
  </si>
  <si>
    <t>Three things to notice</t>
  </si>
  <si>
    <r>
      <rPr>
        <b/>
        <color rgb="FF102838"/>
        <sz val="10"/>
        <rFont val="Calibri"/>
      </rPr>
      <t xml:space="preserve">Planned is not excluded. </t>
    </r>
    <r>
      <rPr>
        <color rgb="FF1F2933"/>
        <sz val="10"/>
        <rFont val="Calibri"/>
      </rPr>
      <t>Data masking (8.11) is applicable but not yet in place. It stays in the SoA as planned, with an owner and date in the risk treatment plan.</t>
    </r>
  </si>
  <si>
    <r>
      <rPr>
        <b/>
        <color rgb="FF102838"/>
        <sz val="10"/>
        <rFont val="Calibri"/>
      </rPr>
      <t xml:space="preserve">Exclusions can be tested. </t>
    </r>
    <r>
      <rPr>
        <color rgb="FF1F2933"/>
        <sz val="10"/>
        <rFont val="Calibri"/>
      </rPr>
      <t>An auditor can confirm there is no office and no development contract. If either changes, the exclusion falls away.</t>
    </r>
  </si>
  <si>
    <r>
      <rPr>
        <b/>
        <color rgb="FF102838"/>
        <sz val="10"/>
        <rFont val="Calibri"/>
      </rPr>
      <t xml:space="preserve">Additional controls sit alongside Annex A. </t>
    </r>
    <r>
      <rPr>
        <color rgb="FF1F2933"/>
        <sz val="10"/>
        <rFont val="Calibri"/>
      </rPr>
      <t>ADD-01 comes from a contract, not from Annex A, and is tracked the same way.</t>
    </r>
  </si>
  <si>
    <t>Weak and stronger exclusion justifications</t>
  </si>
  <si>
    <t>Weak justification</t>
  </si>
  <si>
    <t>Stronger justification</t>
  </si>
  <si>
    <t>8.28 Secure coding</t>
  </si>
  <si>
    <t>"Not applicable to our business"</t>
  </si>
  <si>
    <t>"No software is written in-house or by contractors; all business applications are SaaS. Reviewed at each risk assessment."</t>
  </si>
  <si>
    <t>7.1 Physical security perimeters</t>
  </si>
  <si>
    <t>"Handled by our cloud provider"</t>
  </si>
  <si>
    <t>"No company premises. Physical security of hosted systems is assured through supplier controls 5.19 to 5.23, including review of the provider's ISO 27001 certificate."</t>
  </si>
  <si>
    <t>Any control</t>
  </si>
  <si>
    <t>"Too expensive"</t>
  </si>
  <si>
    <t>"Risk R-12 was accepted by its risk owner on [date] under our risk acceptance criteria; no control is needed."</t>
  </si>
  <si>
    <t>SoA summary</t>
  </si>
  <si>
    <t>Calculated from the Statement of Applicability sheet. The counts update as you complete it.</t>
  </si>
  <si>
    <t>Document</t>
  </si>
  <si>
    <t>Entry</t>
  </si>
  <si>
    <t>Annex A applicability</t>
  </si>
  <si>
    <t>Controls</t>
  </si>
  <si>
    <t>Share of 93</t>
  </si>
  <si>
    <t>Annex A controls listed</t>
  </si>
  <si>
    <t>Applicable (Yes)</t>
  </si>
  <si>
    <t>Excluded (No)</t>
  </si>
  <si>
    <t>Not yet decided</t>
  </si>
  <si>
    <t>Status of applicable Annex A controls</t>
  </si>
  <si>
    <t>Share of applicable</t>
  </si>
  <si>
    <t>Status missing or inconsistent</t>
  </si>
  <si>
    <t>Total applicable</t>
  </si>
  <si>
    <t>By theme</t>
  </si>
  <si>
    <t>Applicable</t>
  </si>
  <si>
    <t>Excluded</t>
  </si>
  <si>
    <t>Not decided</t>
  </si>
  <si>
    <t>Total</t>
  </si>
  <si>
    <t>Additional controls (ADD rows)</t>
  </si>
  <si>
    <t>Additional controls entered</t>
  </si>
  <si>
    <t>Completeness</t>
  </si>
  <si>
    <t>Result</t>
  </si>
  <si>
    <t>Annex A controls decided (Yes or No)</t>
  </si>
  <si>
    <t>Applicable Annex A controls fully implemented</t>
  </si>
  <si>
    <t>Rows marked OK in the completeness check</t>
  </si>
  <si>
    <t>Rows still needing attention</t>
  </si>
  <si>
    <t>Figures are recalculated when the workbook opens. Filter the Completeness check column on the Statement of Applicability sheet to see which rows still need attention.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</si>
</sst>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dd mmm yyyy"/>
  </numFmts>
  <fonts count="17" x14ac:knownFonts="1">
    <font>
      <color theme="1"/>
      <family val="2"/>
      <scheme val="minor"/>
      <sz val="11"/>
      <name val="Calibri"/>
    </font>
    <font>
      <b/>
      <color rgb="FF102838"/>
      <sz val="18"/>
      <name val="Calibri"/>
    </font>
    <font>
      <color rgb="FF5B6472"/>
      <sz val="10"/>
      <name val="Calibri"/>
    </font>
    <font>
      <b/>
      <color rgb="FF102838"/>
      <sz val="12"/>
      <name val="Calibri"/>
    </font>
    <font>
      <color rgb="FF1F2933"/>
      <sz val="11"/>
      <name val="Calibri"/>
    </font>
    <font>
      <b/>
      <color rgb="FF102838"/>
      <sz val="11"/>
      <name val="Calibri"/>
    </font>
    <font>
      <b/>
      <color rgb="FFFFFFFF"/>
      <sz val="11"/>
      <name val="Calibri"/>
    </font>
    <font>
      <b/>
      <color rgb="FF1F2933"/>
      <sz val="11"/>
      <name val="Calibri"/>
    </font>
    <font>
      <b/>
      <color rgb="FFE02840"/>
      <sz val="11"/>
      <name val="Calibri"/>
    </font>
    <font>
      <u/>
      <color rgb="FF1D5FA8"/>
      <sz val="11"/>
      <name val="Calibri"/>
    </font>
    <font>
      <b/>
      <color rgb="FF102838"/>
      <sz val="10"/>
      <name val="Calibri"/>
    </font>
    <font>
      <color rgb="FF1F2933"/>
      <sz val="10"/>
      <name val="Calibri"/>
    </font>
    <font>
      <b/>
      <color rgb="FFFFFFFF"/>
      <sz val="10"/>
      <name val="Calibri"/>
    </font>
    <font>
      <i/>
      <color rgb="FF1F2933"/>
      <sz val="10"/>
      <name val="Calibri"/>
    </font>
    <font>
      <color rgb="FF102838"/>
      <sz val="10"/>
      <name val="Calibri"/>
    </font>
    <font>
      <b/>
      <color rgb="FF1F2933"/>
      <sz val="10"/>
      <name val="Calibri"/>
    </font>
    <font>
      <i/>
      <color rgb="FF5B6472"/>
      <sz val="10"/>
      <name val="Calibri"/>
    </font>
  </fonts>
  <fills count="5">
    <fill>
      <patternFill patternType="none"/>
    </fill>
    <fill>
      <patternFill patternType="gray125"/>
    </fill>
    <fill>
      <patternFill patternType="solid">
        <fgColor rgb="FFE02840"/>
      </patternFill>
    </fill>
    <fill>
      <patternFill patternType="solid">
        <fgColor rgb="FFF4F3EF"/>
      </patternFill>
    </fill>
    <fill>
      <patternFill patternType="solid">
        <fgColor rgb="FF102838"/>
      </patternFill>
    </fill>
  </fills>
  <borders count="7">
    <border>
      <left/>
      <right/>
      <top/>
      <bottom/>
      <diagonal/>
    </border>
    <border>
      <left style="thick">
        <color rgb="FFE02840"/>
      </left>
      <right/>
      <top/>
      <bottom/>
      <diagonal/>
    </border>
    <border>
      <left/>
      <right/>
      <top/>
      <bottom style="thin">
        <color rgb="FFD9D6CC"/>
      </bottom>
      <diagonal/>
    </border>
    <border>
      <left style="thin">
        <color rgb="FFD9D6CC"/>
      </left>
      <right style="thin">
        <color rgb="FFD9D6CC"/>
      </right>
      <top style="thin">
        <color rgb="FFD9D6CC"/>
      </top>
      <bottom style="thin">
        <color rgb="FFD9D6CC"/>
      </bottom>
      <diagonal/>
    </border>
    <border>
      <left style="thin">
        <color rgb="FF2B4560"/>
      </left>
      <right style="thin">
        <color rgb="FF2B4560"/>
      </right>
      <top style="thin">
        <color rgb="FFD9D6CC"/>
      </top>
      <bottom style="thin">
        <color rgb="FFD9D6CC"/>
      </bottom>
      <diagonal/>
    </border>
    <border>
      <left style="thin">
        <color rgb="FFD9D6CC"/>
      </left>
      <right style="thin">
        <color rgb="FFD9D6CC"/>
      </right>
      <top style="medium">
        <color rgb="FF102838"/>
      </top>
      <bottom style="thin">
        <color rgb="FFD9D6CC"/>
      </bottom>
      <diagonal/>
    </border>
    <border>
      <left/>
      <right/>
      <top style="thin">
        <color rgb="FF102838"/>
      </top>
      <bottom style="thin">
        <color rgb="FFD9D6CC"/>
      </bottom>
      <diagonal/>
    </border>
  </borders>
  <cellStyleXfs count="1">
    <xf numFmtId="0" fontId="0" fillId="0" borderId="0"/>
  </cellStyleXfs>
  <cellXfs count="60">
    <xf numFmtId="0" fontId="0" fillId="0" borderId="0" xfId="0"/>
    <xf numFmtId="0" fontId="1" fillId="0" borderId="0" xfId="0" applyFont="1"/>
    <xf numFmtId="0" fontId="2" fillId="0" borderId="0" xfId="0" applyFont="1"/>
    <xf numFmtId="0" fontId="0" fillId="2" borderId="0" xfId="0" applyFill="1"/>
    <xf numFmtId="0" fontId="3" fillId="3" borderId="1" xfId="0" applyFont="1" applyFill="1" applyBorder="1" applyAlignment="1">
      <alignment vertical="center"/>
    </xf>
    <xf numFmtId="0" fontId="4" fillId="0" borderId="0" xfId="0" applyFont="1" applyAlignment="1">
      <alignment vertical="top" wrapText="1"/>
    </xf>
    <xf numFmtId="0" fontId="5" fillId="0" borderId="0" xfId="0" applyFont="1" applyAlignment="1">
      <alignment vertical="top" wrapText="1"/>
    </xf>
    <xf numFmtId="0" fontId="6" fillId="4" borderId="0" xfId="0" applyFont="1" applyFill="1" applyAlignment="1">
      <alignment vertical="center" wrapText="1"/>
    </xf>
    <xf numFmtId="0" fontId="5" fillId="0" borderId="2" xfId="0" applyFont="1" applyBorder="1" applyAlignment="1">
      <alignment vertical="top" wrapText="1"/>
    </xf>
    <xf numFmtId="0" fontId="4" fillId="0" borderId="2" xfId="0" applyFont="1" applyBorder="1" applyAlignment="1">
      <alignment vertical="top" wrapText="1"/>
    </xf>
    <xf numFmtId="0" fontId="5" fillId="3" borderId="2" xfId="0" applyFont="1" applyFill="1" applyBorder="1" applyAlignment="1">
      <alignment vertical="top" wrapText="1"/>
    </xf>
    <xf numFmtId="0" fontId="4" fillId="3" borderId="2" xfId="0" applyFont="1" applyFill="1" applyBorder="1" applyAlignment="1">
      <alignment vertical="top" wrapText="1"/>
    </xf>
    <xf numFmtId="0" fontId="7" fillId="0" borderId="0" xfId="0" applyFont="1" applyAlignment="1">
      <alignment vertical="top" wrapText="1"/>
    </xf>
    <xf numFmtId="0" fontId="8" fillId="0" borderId="0" xfId="0" applyFont="1" applyAlignment="1">
      <alignment vertical="top" wrapText="1"/>
    </xf>
    <xf numFmtId="0" fontId="9" fillId="0" borderId="0" xfId="0" applyFont="1" applyAlignment="1">
      <alignment vertical="top" wrapText="1"/>
    </xf>
    <xf numFmtId="0" fontId="1" fillId="0" borderId="0" xfId="0" applyFont="1" applyAlignment="1">
      <alignment vertical="center"/>
    </xf>
    <xf numFmtId="0" fontId="2" fillId="0" borderId="0" xfId="0" applyFont="1" applyAlignment="1">
      <alignment vertical="center"/>
    </xf>
    <xf numFmtId="0" fontId="10" fillId="3" borderId="3" xfId="0" applyFont="1" applyFill="1" applyBorder="1" applyAlignment="1">
      <alignment vertical="center" wrapText="1"/>
    </xf>
    <xf numFmtId="0" fontId="11" fillId="0" borderId="3" xfId="0" applyFont="1" applyBorder="1" applyAlignment="1">
      <alignment vertical="center" wrapText="1"/>
    </xf>
    <xf numFmtId="49" fontId="11" fillId="0" borderId="3" xfId="0" applyNumberFormat="1" applyFont="1" applyBorder="1" applyAlignment="1">
      <alignment vertical="center" wrapText="1"/>
    </xf>
    <xf numFmtId="164" fontId="11" fillId="0" borderId="3" xfId="0" applyNumberFormat="1" applyFont="1" applyBorder="1" applyAlignment="1">
      <alignment vertical="center" wrapText="1"/>
    </xf>
    <xf numFmtId="0" fontId="12" fillId="4" borderId="4" xfId="0" applyFont="1" applyFill="1" applyBorder="1" applyAlignment="1">
      <alignment horizontal="left" vertical="center" wrapText="1"/>
    </xf>
    <xf numFmtId="0" fontId="10" fillId="0" borderId="3" xfId="0" applyFont="1" applyBorder="1" applyAlignment="1">
      <alignment vertical="top" wrapText="1"/>
    </xf>
    <xf numFmtId="0" fontId="11" fillId="0" borderId="3" xfId="0" applyFont="1" applyBorder="1" applyAlignment="1">
      <alignment vertical="top" wrapText="1"/>
    </xf>
    <xf numFmtId="0" fontId="11" fillId="0" borderId="3" xfId="0" applyFont="1" applyBorder="1" applyAlignment="1">
      <alignment horizontal="center" vertical="top" wrapText="1"/>
    </xf>
    <xf numFmtId="0" fontId="2" fillId="0" borderId="3" xfId="0" applyFont="1" applyBorder="1" applyAlignment="1">
      <alignment vertical="top" wrapText="1"/>
    </xf>
    <xf numFmtId="0" fontId="10" fillId="3" borderId="3" xfId="0" applyFont="1" applyFill="1" applyBorder="1" applyAlignment="1">
      <alignment vertical="top" wrapText="1"/>
    </xf>
    <xf numFmtId="0" fontId="11" fillId="3" borderId="3" xfId="0" applyFont="1" applyFill="1" applyBorder="1" applyAlignment="1">
      <alignment vertical="top" wrapText="1"/>
    </xf>
    <xf numFmtId="0" fontId="11" fillId="3" borderId="3" xfId="0" applyFont="1" applyFill="1" applyBorder="1" applyAlignment="1">
      <alignment horizontal="center" vertical="top" wrapText="1"/>
    </xf>
    <xf numFmtId="0" fontId="2" fillId="3" borderId="3" xfId="0" applyFont="1" applyFill="1" applyBorder="1" applyAlignment="1">
      <alignment vertical="top" wrapText="1"/>
    </xf>
    <xf numFmtId="0" fontId="10" fillId="3" borderId="5" xfId="0" applyFont="1" applyFill="1" applyBorder="1" applyAlignment="1">
      <alignment vertical="top" wrapText="1"/>
    </xf>
    <xf numFmtId="0" fontId="11" fillId="3" borderId="5" xfId="0" applyFont="1" applyFill="1" applyBorder="1" applyAlignment="1">
      <alignment vertical="top" wrapText="1"/>
    </xf>
    <xf numFmtId="0" fontId="11" fillId="3" borderId="5" xfId="0" applyFont="1" applyFill="1" applyBorder="1" applyAlignment="1">
      <alignment horizontal="center" vertical="top" wrapText="1"/>
    </xf>
    <xf numFmtId="0" fontId="2" fillId="3" borderId="5" xfId="0" applyFont="1" applyFill="1" applyBorder="1" applyAlignment="1">
      <alignment vertical="top" wrapText="1"/>
    </xf>
    <xf numFmtId="0" fontId="6" fillId="2" borderId="0" xfId="0" applyFont="1" applyFill="1" applyAlignment="1">
      <alignment horizontal="left" vertical="center" wrapText="1" indent="1"/>
    </xf>
    <xf numFmtId="0" fontId="13" fillId="0" borderId="0" xfId="0" applyFont="1" applyAlignment="1">
      <alignment vertical="center" wrapText="1"/>
    </xf>
    <xf numFmtId="0" fontId="3" fillId="0" borderId="0" xfId="0" applyFont="1"/>
    <xf numFmtId="0" fontId="11" fillId="0" borderId="0" xfId="0" applyFont="1" applyAlignment="1">
      <alignment vertical="top" wrapText="1"/>
    </xf>
    <xf numFmtId="0" fontId="12" fillId="4" borderId="0" xfId="0" applyFont="1" applyFill="1" applyAlignment="1">
      <alignment vertical="center"/>
    </xf>
    <xf numFmtId="0" fontId="10" fillId="0" borderId="2" xfId="0" applyFont="1" applyBorder="1" applyAlignment="1">
      <alignment vertical="top" wrapText="1"/>
    </xf>
    <xf numFmtId="0" fontId="11" fillId="0" borderId="2" xfId="0" applyFont="1" applyBorder="1" applyAlignment="1">
      <alignment vertical="top" wrapText="1"/>
    </xf>
    <xf numFmtId="0" fontId="10" fillId="3" borderId="2" xfId="0" applyFont="1" applyFill="1" applyBorder="1" applyAlignment="1">
      <alignment vertical="top" wrapText="1"/>
    </xf>
    <xf numFmtId="0" fontId="11" fillId="3" borderId="2" xfId="0" applyFont="1" applyFill="1" applyBorder="1" applyAlignment="1">
      <alignment vertical="top" wrapText="1"/>
    </xf>
    <xf numFmtId="0" fontId="12" fillId="4" borderId="0" xfId="0" applyFont="1" applyFill="1" applyAlignment="1">
      <alignment horizontal="left" vertical="center" wrapText="1"/>
    </xf>
    <xf numFmtId="0" fontId="12" fillId="4" borderId="0" xfId="0" applyFont="1" applyFill="1" applyAlignment="1">
      <alignment horizontal="center" vertical="center" wrapText="1"/>
    </xf>
    <xf numFmtId="0" fontId="14" fillId="0" borderId="2" xfId="0" applyFont="1" applyBorder="1" applyAlignment="1">
      <alignment vertical="center" wrapText="1"/>
    </xf>
    <xf numFmtId="0" fontId="11" fillId="0" borderId="2" xfId="0" applyFont="1" applyBorder="1" applyAlignment="1">
      <alignment horizontal="center" vertical="center"/>
    </xf>
    <xf numFmtId="0" fontId="14" fillId="3" borderId="2" xfId="0" applyFont="1" applyFill="1" applyBorder="1" applyAlignment="1">
      <alignment vertical="center" wrapText="1"/>
    </xf>
    <xf numFmtId="0" fontId="11" fillId="3" borderId="2" xfId="0" applyFont="1" applyFill="1" applyBorder="1" applyAlignment="1">
      <alignment horizontal="center" vertical="center"/>
    </xf>
    <xf numFmtId="164" fontId="11" fillId="0" borderId="2" xfId="0" applyNumberFormat="1" applyFont="1" applyBorder="1" applyAlignment="1">
      <alignment horizontal="center" vertical="center"/>
    </xf>
    <xf numFmtId="164" fontId="11" fillId="3" borderId="2" xfId="0" applyNumberFormat="1" applyFont="1" applyFill="1" applyBorder="1" applyAlignment="1">
      <alignment horizontal="center" vertical="center"/>
    </xf>
    <xf numFmtId="1" fontId="11" fillId="0" borderId="2" xfId="0" applyNumberFormat="1" applyFont="1" applyBorder="1" applyAlignment="1">
      <alignment horizontal="center" vertical="center"/>
    </xf>
    <xf numFmtId="9" fontId="11" fillId="0" borderId="2" xfId="0" applyNumberFormat="1" applyFont="1" applyBorder="1" applyAlignment="1">
      <alignment horizontal="center" vertical="center"/>
    </xf>
    <xf numFmtId="1" fontId="11" fillId="3" borderId="2" xfId="0" applyNumberFormat="1" applyFont="1" applyFill="1" applyBorder="1" applyAlignment="1">
      <alignment horizontal="center" vertical="center"/>
    </xf>
    <xf numFmtId="9" fontId="11" fillId="3" borderId="2" xfId="0" applyNumberFormat="1" applyFont="1" applyFill="1" applyBorder="1" applyAlignment="1">
      <alignment horizontal="center" vertical="center"/>
    </xf>
    <xf numFmtId="0" fontId="10" fillId="0" borderId="6" xfId="0" applyFont="1" applyBorder="1" applyAlignment="1">
      <alignment vertical="center" wrapText="1"/>
    </xf>
    <xf numFmtId="1" fontId="15" fillId="0" borderId="6" xfId="0" applyNumberFormat="1" applyFont="1" applyBorder="1" applyAlignment="1">
      <alignment horizontal="center" vertical="center"/>
    </xf>
    <xf numFmtId="9" fontId="15" fillId="0" borderId="6" xfId="0" applyNumberFormat="1" applyFont="1" applyBorder="1" applyAlignment="1">
      <alignment horizontal="center" vertical="center"/>
    </xf>
    <xf numFmtId="0" fontId="15" fillId="0" borderId="6" xfId="0" applyFont="1" applyBorder="1" applyAlignment="1">
      <alignment horizontal="center" vertical="center"/>
    </xf>
    <xf numFmtId="0" fontId="16" fillId="0" borderId="0" xfId="0" applyFont="1" applyAlignment="1">
      <alignment vertical="top" wrapText="1"/>
    </xf>
  </cellXfs>
  <cellStyles count="1">
    <cellStyle name="Normal" xfId="0" builtinId="0"/>
  </cellStyles>
  <dxfs count="10">
    <dxf>
      <fill>
        <patternFill patternType="solid">
          <bgColor rgb="FFE3F0E6"/>
        </patternFill>
      </fill>
    </dxf>
    <dxf>
      <fill>
        <patternFill patternType="solid">
          <bgColor rgb="FFFBEFD9"/>
        </patternFill>
      </fill>
    </dxf>
    <dxf>
      <fill>
        <patternFill patternType="solid">
          <bgColor rgb="FFE4ECF6"/>
        </patternFill>
      </fill>
    </dxf>
    <dxf>
      <fill>
        <patternFill patternType="solid">
          <bgColor rgb="FFE7E7E7"/>
        </patternFill>
      </fill>
    </dxf>
    <dxf>
      <font>
        <b/>
        <color rgb="FF1E7B34"/>
      </font>
    </dxf>
    <dxf>
      <font>
        <b/>
        <color rgb="FFE02840"/>
      </font>
    </dxf>
    <dxf>
      <fill>
        <patternFill patternType="solid">
          <bgColor rgb="FFE3F0E6"/>
        </patternFill>
      </fill>
    </dxf>
    <dxf>
      <fill>
        <patternFill patternType="solid">
          <bgColor rgb="FFFBEFD9"/>
        </patternFill>
      </fill>
    </dxf>
    <dxf>
      <fill>
        <patternFill patternType="solid">
          <bgColor rgb="FFE4ECF6"/>
        </patternFill>
      </fill>
    </dxf>
    <dxf>
      <fill>
        <patternFill patternType="solid">
          <bgColor rgb="FFE7E7E7"/>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editAs="oneCell">
    <xdr:from>
      <xdr:col>1</xdr:col>
      <xdr:colOff>0</xdr:colOff>
      <xdr:row>0</xdr:row>
      <xdr:rowOff>72000</xdr:rowOff>
    </xdr:from>
    <xdr:ext cx="1733550" cy="457200"/>
    <xdr:pic>
      <xdr:nvPicPr>
        <xdr:cNvPr id="1"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stretch>
          <a:fillRect/>
        </a:stretch>
      </xdr:blipFill>
      <xdr:spPr>
        <a:xfrm>
          <a:off x="0" y="0"/>
          <a:ext cx="0" cy="0"/>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sovereignsecure.co.uk/iso-27001-statement-of-applicability/#enquire" TargetMode="External"/><Relationship Id="rId2"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102838"/>
    <pageSetUpPr fitToPage="1"/>
  </sheetPr>
  <dimension ref="B1:D51"/>
  <sheetViews>
    <sheetView workbookViewId="0" showGridLines="0">
      <pane ySplit="4" topLeftCell="A5" activePane="bottomLeft" state="frozen"/>
      <selection pane="bottomLeft"/>
    </sheetView>
  </sheetViews>
  <sheetFormatPr defaultRowHeight="15" outlineLevelRow="0" outlineLevelCol="0" x14ac:dyDescent="55"/>
  <cols>
    <col min="1" max="1" width="2" customWidth="1"/>
    <col min="2" max="2" width="34" customWidth="1"/>
    <col min="3" max="3" width="30" customWidth="1"/>
    <col min="4" max="4" width="86" customWidth="1"/>
  </cols>
  <sheetData>
    <row r="1" ht="48" customHeight="1" x14ac:dyDescent="0.25"/>
    <row r="2" ht="28" customHeight="1" spans="2:2" x14ac:dyDescent="0.25">
      <c r="B2" s="1" t="s">
        <v>0</v>
      </c>
    </row>
    <row r="3" ht="18" customHeight="1" spans="2:2" x14ac:dyDescent="0.25">
      <c r="B3" s="2" t="s">
        <v>1</v>
      </c>
    </row>
    <row r="4" ht="4" customHeight="1" spans="2:4" x14ac:dyDescent="0.25">
      <c r="B4" s="3"/>
      <c r="C4" s="3"/>
      <c r="D4" s="3"/>
    </row>
    <row r="7" ht="22" customHeight="1" spans="2:4" x14ac:dyDescent="0.25">
      <c r="B7" s="4" t="s">
        <v>2</v>
      </c>
      <c r="C7" s="4"/>
      <c r="D7" s="4"/>
    </row>
    <row r="8" ht="48" customHeight="1" spans="2:4" x14ac:dyDescent="0.25">
      <c r="B8" s="5" t="s">
        <v>3</v>
      </c>
      <c r="C8" s="5"/>
      <c r="D8" s="5"/>
    </row>
    <row r="9" ht="48" customHeight="1" spans="2:4" x14ac:dyDescent="0.25">
      <c r="B9" s="5" t="s">
        <v>4</v>
      </c>
      <c r="C9" s="5"/>
      <c r="D9" s="5"/>
    </row>
    <row r="11" ht="22" customHeight="1" spans="2:4" x14ac:dyDescent="0.25">
      <c r="B11" s="4" t="s">
        <v>5</v>
      </c>
      <c r="C11" s="4"/>
      <c r="D11" s="4"/>
    </row>
    <row r="12" ht="33" customHeight="1" spans="2:4" x14ac:dyDescent="0.25">
      <c r="B12" s="6" t="s">
        <v>6</v>
      </c>
      <c r="C12" s="5" t="s">
        <v>7</v>
      </c>
      <c r="D12" s="5"/>
    </row>
    <row r="13" ht="33" customHeight="1" spans="2:4" x14ac:dyDescent="0.25">
      <c r="B13" s="6" t="s">
        <v>8</v>
      </c>
      <c r="C13" s="5" t="s">
        <v>9</v>
      </c>
      <c r="D13" s="5"/>
    </row>
    <row r="14" ht="33" customHeight="1" spans="2:4" x14ac:dyDescent="0.25">
      <c r="B14" s="6" t="s">
        <v>10</v>
      </c>
      <c r="C14" s="5" t="s">
        <v>11</v>
      </c>
      <c r="D14" s="5"/>
    </row>
    <row r="16" ht="22" customHeight="1" spans="2:4" x14ac:dyDescent="0.25">
      <c r="B16" s="4" t="s">
        <v>12</v>
      </c>
      <c r="C16" s="4"/>
      <c r="D16" s="4"/>
    </row>
    <row r="17" ht="33" customHeight="1" spans="2:4" x14ac:dyDescent="0.25">
      <c r="B17" s="6" t="s">
        <v>13</v>
      </c>
      <c r="C17" s="5" t="s">
        <v>14</v>
      </c>
      <c r="D17" s="5"/>
    </row>
    <row r="18" ht="33" customHeight="1" spans="2:4" x14ac:dyDescent="0.25">
      <c r="B18" s="6" t="s">
        <v>15</v>
      </c>
      <c r="C18" s="5" t="s">
        <v>16</v>
      </c>
      <c r="D18" s="5"/>
    </row>
    <row r="19" ht="33" customHeight="1" spans="2:4" x14ac:dyDescent="0.25">
      <c r="B19" s="6" t="s">
        <v>17</v>
      </c>
      <c r="C19" s="5" t="s">
        <v>18</v>
      </c>
      <c r="D19" s="5"/>
    </row>
    <row r="20" ht="33" customHeight="1" spans="2:4" x14ac:dyDescent="0.25">
      <c r="B20" s="6" t="s">
        <v>19</v>
      </c>
      <c r="C20" s="5" t="s">
        <v>20</v>
      </c>
      <c r="D20" s="5"/>
    </row>
    <row r="21" ht="33" customHeight="1" spans="2:4" x14ac:dyDescent="0.25">
      <c r="B21" s="6" t="s">
        <v>21</v>
      </c>
      <c r="C21" s="5" t="s">
        <v>22</v>
      </c>
      <c r="D21" s="5"/>
    </row>
    <row r="22" ht="33" customHeight="1" spans="2:4" x14ac:dyDescent="0.25">
      <c r="B22" s="6" t="s">
        <v>23</v>
      </c>
      <c r="C22" s="5" t="s">
        <v>24</v>
      </c>
      <c r="D22" s="5"/>
    </row>
    <row r="24" ht="22" customHeight="1" spans="2:4" x14ac:dyDescent="0.25">
      <c r="B24" s="4" t="s">
        <v>25</v>
      </c>
      <c r="C24" s="4"/>
      <c r="D24" s="4"/>
    </row>
    <row r="25" ht="20" customHeight="1" spans="2:4" x14ac:dyDescent="0.25">
      <c r="B25" s="7" t="s">
        <v>26</v>
      </c>
      <c r="C25" s="7" t="s">
        <v>27</v>
      </c>
      <c r="D25" s="7" t="s">
        <v>28</v>
      </c>
    </row>
    <row r="26" ht="33" customHeight="1" spans="2:4" x14ac:dyDescent="0.25">
      <c r="B26" s="8" t="s">
        <v>29</v>
      </c>
      <c r="C26" s="9" t="s">
        <v>30</v>
      </c>
      <c r="D26" s="9" t="s">
        <v>31</v>
      </c>
    </row>
    <row r="27" ht="33" customHeight="1" spans="2:4" x14ac:dyDescent="0.25">
      <c r="B27" s="10" t="s">
        <v>32</v>
      </c>
      <c r="C27" s="11" t="s">
        <v>33</v>
      </c>
      <c r="D27" s="11" t="s">
        <v>34</v>
      </c>
    </row>
    <row r="28" ht="18" customHeight="1" spans="2:4" x14ac:dyDescent="0.25">
      <c r="B28" s="8" t="s">
        <v>35</v>
      </c>
      <c r="C28" s="9" t="s">
        <v>30</v>
      </c>
      <c r="D28" s="9" t="s">
        <v>36</v>
      </c>
    </row>
    <row r="29" ht="48" customHeight="1" spans="2:4" x14ac:dyDescent="0.25">
      <c r="B29" s="10" t="s">
        <v>37</v>
      </c>
      <c r="C29" s="11" t="s">
        <v>38</v>
      </c>
      <c r="D29" s="11" t="s">
        <v>39</v>
      </c>
    </row>
    <row r="30" ht="18" customHeight="1" spans="2:4" x14ac:dyDescent="0.25">
      <c r="B30" s="8" t="s">
        <v>40</v>
      </c>
      <c r="C30" s="9" t="s">
        <v>38</v>
      </c>
      <c r="D30" s="9" t="s">
        <v>41</v>
      </c>
    </row>
    <row r="31" ht="48" customHeight="1" spans="2:4" x14ac:dyDescent="0.25">
      <c r="B31" s="10" t="s">
        <v>42</v>
      </c>
      <c r="C31" s="11" t="s">
        <v>30</v>
      </c>
      <c r="D31" s="11" t="s">
        <v>43</v>
      </c>
    </row>
    <row r="32" ht="18" customHeight="1" spans="2:4" x14ac:dyDescent="0.25">
      <c r="B32" s="8" t="s">
        <v>44</v>
      </c>
      <c r="C32" s="9" t="s">
        <v>30</v>
      </c>
      <c r="D32" s="9" t="s">
        <v>45</v>
      </c>
    </row>
    <row r="33" ht="18" customHeight="1" spans="2:4" x14ac:dyDescent="0.25">
      <c r="B33" s="10" t="s">
        <v>46</v>
      </c>
      <c r="C33" s="11" t="s">
        <v>38</v>
      </c>
      <c r="D33" s="11" t="s">
        <v>47</v>
      </c>
    </row>
    <row r="34" ht="18" customHeight="1" spans="2:4" x14ac:dyDescent="0.25">
      <c r="B34" s="8" t="s">
        <v>48</v>
      </c>
      <c r="C34" s="9" t="s">
        <v>38</v>
      </c>
      <c r="D34" s="9" t="s">
        <v>49</v>
      </c>
    </row>
    <row r="35" ht="18" customHeight="1" spans="2:4" x14ac:dyDescent="0.25">
      <c r="B35" s="10" t="s">
        <v>50</v>
      </c>
      <c r="C35" s="11" t="s">
        <v>38</v>
      </c>
      <c r="D35" s="11" t="s">
        <v>51</v>
      </c>
    </row>
    <row r="36" ht="33" customHeight="1" spans="2:4" x14ac:dyDescent="0.25">
      <c r="B36" s="8" t="s">
        <v>52</v>
      </c>
      <c r="C36" s="9" t="s">
        <v>53</v>
      </c>
      <c r="D36" s="9" t="s">
        <v>54</v>
      </c>
    </row>
    <row r="38" ht="22" customHeight="1" spans="2:4" x14ac:dyDescent="0.25">
      <c r="B38" s="4" t="s">
        <v>55</v>
      </c>
      <c r="C38" s="4"/>
      <c r="D38" s="4"/>
    </row>
    <row r="39" ht="48" customHeight="1" spans="2:4" x14ac:dyDescent="0.25">
      <c r="B39" s="5" t="s">
        <v>56</v>
      </c>
      <c r="C39" s="5"/>
      <c r="D39" s="5"/>
    </row>
    <row r="40" ht="18" customHeight="1" spans="2:4" x14ac:dyDescent="0.25">
      <c r="B40" s="12" t="s">
        <v>57</v>
      </c>
      <c r="C40" s="12"/>
      <c r="D40" s="12"/>
    </row>
    <row r="42" ht="22" customHeight="1" spans="2:4" x14ac:dyDescent="0.25">
      <c r="B42" s="4" t="s">
        <v>58</v>
      </c>
      <c r="C42" s="4"/>
      <c r="D42" s="4"/>
    </row>
    <row r="43" ht="33" customHeight="1" spans="2:4" x14ac:dyDescent="0.25">
      <c r="B43" s="5" t="s">
        <v>59</v>
      </c>
      <c r="C43" s="5"/>
      <c r="D43" s="5"/>
    </row>
    <row r="44" ht="18" customHeight="1" spans="2:4" x14ac:dyDescent="0.25">
      <c r="B44" s="5" t="s">
        <v>60</v>
      </c>
      <c r="C44" s="5"/>
      <c r="D44" s="5"/>
    </row>
    <row r="45" ht="18" customHeight="1" spans="2:4" x14ac:dyDescent="0.25">
      <c r="B45" s="13" t="s">
        <v>61</v>
      </c>
      <c r="C45" s="13"/>
      <c r="D45" s="13"/>
    </row>
    <row r="47" ht="22" customHeight="1" spans="2:4" x14ac:dyDescent="0.25">
      <c r="B47" s="4" t="s">
        <v>62</v>
      </c>
      <c r="C47" s="4"/>
      <c r="D47" s="4"/>
    </row>
    <row r="48" ht="48" customHeight="1" spans="2:4" x14ac:dyDescent="0.25">
      <c r="B48" s="5" t="s">
        <v>63</v>
      </c>
      <c r="C48" s="5"/>
      <c r="D48" s="5"/>
    </row>
    <row r="49" ht="18" customHeight="1" spans="2:4" x14ac:dyDescent="0.25">
      <c r="B49" s="14" t="s">
        <v>64</v>
      </c>
      <c r="C49" s="14"/>
      <c r="D49" s="14"/>
    </row>
    <row r="50" ht="33" customHeight="1" spans="2:4" x14ac:dyDescent="0.25">
      <c r="B50" s="5" t="s">
        <v>65</v>
      </c>
      <c r="C50" s="5"/>
      <c r="D50" s="5"/>
    </row>
    <row r="51" ht="33" customHeight="1" spans="2:4" x14ac:dyDescent="0.25">
      <c r="B51" s="5" t="s">
        <v>66</v>
      </c>
      <c r="C51" s="5"/>
      <c r="D51" s="5"/>
    </row>
  </sheetData>
  <mergeCells count="27">
    <mergeCell ref="B7:D7"/>
    <mergeCell ref="B8:D8"/>
    <mergeCell ref="B9:D9"/>
    <mergeCell ref="B11:D11"/>
    <mergeCell ref="C12:D12"/>
    <mergeCell ref="C13:D13"/>
    <mergeCell ref="C14:D14"/>
    <mergeCell ref="B16:D16"/>
    <mergeCell ref="C17:D17"/>
    <mergeCell ref="C18:D18"/>
    <mergeCell ref="C19:D19"/>
    <mergeCell ref="C20:D20"/>
    <mergeCell ref="C21:D21"/>
    <mergeCell ref="C22:D22"/>
    <mergeCell ref="B24:D24"/>
    <mergeCell ref="B38:D38"/>
    <mergeCell ref="B39:D39"/>
    <mergeCell ref="B40:D40"/>
    <mergeCell ref="B42:D42"/>
    <mergeCell ref="B43:D43"/>
    <mergeCell ref="B44:D44"/>
    <mergeCell ref="B45:D45"/>
    <mergeCell ref="B47:D47"/>
    <mergeCell ref="B48:D48"/>
    <mergeCell ref="B49:D49"/>
    <mergeCell ref="B50:D50"/>
    <mergeCell ref="B51:D51"/>
  </mergeCells>
  <hyperlinks>
    <hyperlink ref="B49" r:id="rId1"/>
  </hyperlinks>
  <printOptions horizontalCentered="1"/>
  <pageMargins left="0.4" right="0.4" top="0.5" bottom="0.6" header="0.3" footer="0.3"/>
  <pageSetup paperSize="9" orientation="landscape" horizontalDpi="4294967295" verticalDpi="4294967295" scale="100" fitToWidth="1" fitToHeight="0"/>
  <headerFooter>
    <oddFooter>&amp;L&amp;8Sovereign Secure Ltd  |  ISO 27001 SoA template  |  Template version October 2026&amp;R&amp;8Page &amp;P of &amp;N</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E02840"/>
    <pageSetUpPr fitToPage="1"/>
  </sheetPr>
  <dimension ref="A1:L112"/>
  <sheetViews>
    <sheetView workbookViewId="0">
      <pane xSplit="2" ySplit="9" topLeftCell="C10" activePane="bottomRight" state="frozen"/>
      <selection pane="bottomRight" activeCell="D10" sqref="D10"/>
    </sheetView>
  </sheetViews>
  <sheetFormatPr defaultRowHeight="15" outlineLevelRow="0" outlineLevelCol="0" x14ac:dyDescent="55"/>
  <cols>
    <col min="1" max="1" width="8" customWidth="1"/>
    <col min="2" max="2" width="54" customWidth="1"/>
    <col min="3" max="3" width="15" customWidth="1"/>
    <col min="4" max="4" width="12" customWidth="1"/>
    <col min="5" max="5" width="11" customWidth="1"/>
    <col min="6" max="6" width="14" customWidth="1"/>
    <col min="7" max="7" width="48" customWidth="1"/>
    <col min="8" max="8" width="18" customWidth="1"/>
    <col min="9" max="9" width="40" customWidth="1"/>
    <col min="10" max="10" width="26" customWidth="1"/>
    <col min="11" max="11" width="22" customWidth="1"/>
    <col min="12" max="12" width="26" customWidth="1"/>
  </cols>
  <sheetData>
    <row r="1" ht="30" customHeight="1" spans="1:1" x14ac:dyDescent="0.25">
      <c r="A1" s="15" t="s">
        <v>67</v>
      </c>
    </row>
    <row r="2" ht="18" customHeight="1" spans="1:1" x14ac:dyDescent="0.25">
      <c r="A2" s="16" t="s">
        <v>68</v>
      </c>
    </row>
    <row r="3" ht="4" customHeight="1" spans="1:12" x14ac:dyDescent="0.25">
      <c r="A3" s="3"/>
      <c r="B3" s="3"/>
      <c r="C3" s="3"/>
      <c r="D3" s="3"/>
      <c r="E3" s="3"/>
      <c r="F3" s="3"/>
      <c r="G3" s="3"/>
      <c r="H3" s="3"/>
      <c r="I3" s="3"/>
      <c r="J3" s="3"/>
      <c r="K3" s="3"/>
      <c r="L3" s="3"/>
    </row>
    <row r="4" ht="18" customHeight="1" spans="1:12" x14ac:dyDescent="0.25">
      <c r="A4" s="17" t="s">
        <v>69</v>
      </c>
      <c r="B4" s="17"/>
      <c r="C4" s="18"/>
      <c r="D4" s="18"/>
      <c r="E4" s="18"/>
      <c r="F4" s="18"/>
      <c r="G4" s="18"/>
      <c r="H4" s="17" t="s">
        <v>70</v>
      </c>
      <c r="I4" s="18"/>
      <c r="J4" s="18"/>
      <c r="K4" s="18"/>
      <c r="L4" s="18"/>
    </row>
    <row r="5" ht="30" customHeight="1" spans="1:12" x14ac:dyDescent="0.25">
      <c r="A5" s="17" t="s">
        <v>71</v>
      </c>
      <c r="B5" s="17"/>
      <c r="C5" s="18"/>
      <c r="D5" s="18"/>
      <c r="E5" s="18"/>
      <c r="F5" s="18"/>
      <c r="G5" s="18"/>
      <c r="H5" s="17" t="s">
        <v>72</v>
      </c>
      <c r="I5" s="18"/>
      <c r="J5" s="18"/>
      <c r="K5" s="18"/>
      <c r="L5" s="18"/>
    </row>
    <row r="6" ht="18" customHeight="1" spans="1:12" x14ac:dyDescent="0.25">
      <c r="A6" s="17" t="s">
        <v>73</v>
      </c>
      <c r="B6" s="17"/>
      <c r="C6" s="19"/>
      <c r="D6" s="19"/>
      <c r="E6" s="19"/>
      <c r="F6" s="19"/>
      <c r="G6" s="19"/>
      <c r="H6" s="17" t="s">
        <v>74</v>
      </c>
      <c r="I6" s="20"/>
      <c r="J6" s="20"/>
      <c r="K6" s="20"/>
      <c r="L6" s="20"/>
    </row>
    <row r="7" ht="18" customHeight="1" spans="1:12" x14ac:dyDescent="0.25">
      <c r="A7" s="17" t="s">
        <v>75</v>
      </c>
      <c r="B7" s="17"/>
      <c r="C7" s="19"/>
      <c r="D7" s="19"/>
      <c r="E7" s="19"/>
      <c r="F7" s="19"/>
      <c r="G7" s="19"/>
      <c r="H7" s="17" t="s">
        <v>76</v>
      </c>
      <c r="I7" s="20"/>
      <c r="J7" s="20"/>
      <c r="K7" s="20"/>
      <c r="L7" s="20"/>
    </row>
    <row r="8" ht="6" customHeight="1" x14ac:dyDescent="0.25"/>
    <row r="9" ht="44" customHeight="1" spans="1:12" x14ac:dyDescent="0.25">
      <c r="A9" s="21" t="s">
        <v>77</v>
      </c>
      <c r="B9" s="21" t="s">
        <v>78</v>
      </c>
      <c r="C9" s="21" t="s">
        <v>32</v>
      </c>
      <c r="D9" s="21" t="s">
        <v>35</v>
      </c>
      <c r="E9" s="21" t="s">
        <v>37</v>
      </c>
      <c r="F9" s="21" t="s">
        <v>40</v>
      </c>
      <c r="G9" s="21" t="s">
        <v>42</v>
      </c>
      <c r="H9" s="21" t="s">
        <v>44</v>
      </c>
      <c r="I9" s="21" t="s">
        <v>79</v>
      </c>
      <c r="J9" s="21" t="s">
        <v>48</v>
      </c>
      <c r="K9" s="21" t="s">
        <v>80</v>
      </c>
      <c r="L9" s="21" t="s">
        <v>52</v>
      </c>
    </row>
    <row r="10" spans="1:12" x14ac:dyDescent="0.25">
      <c r="A10" s="22" t="s">
        <v>81</v>
      </c>
      <c r="B10" s="23" t="s">
        <v>82</v>
      </c>
      <c r="C10" s="23" t="s">
        <v>83</v>
      </c>
      <c r="D10" s="24"/>
      <c r="E10" s="23"/>
      <c r="F10" s="23"/>
      <c r="G10" s="23"/>
      <c r="H10" s="23"/>
      <c r="I10" s="23"/>
      <c r="J10" s="23"/>
      <c r="K10" s="23"/>
      <c r="L10" s="25" t="str">
        <f>IF(D10="","Decide applicability",IF(G10="","Add justification",IF(AND(D10="Yes",E10="",F10=""),"Add reason code or risk IDs",IF(AND(D10="No",H10&lt;&gt;"Not applicable"),"Set status to Not applicable",IF(AND(D10="Yes",OR(H10="",H10="Not applicable")),"Record status",IF(AND(D10="Yes",K10=""),"Name an owner","OK"))))))</f>
        <v>Decide applicability</v>
      </c>
    </row>
    <row r="11" spans="1:12" x14ac:dyDescent="0.25">
      <c r="A11" s="26" t="s">
        <v>84</v>
      </c>
      <c r="B11" s="27" t="s">
        <v>85</v>
      </c>
      <c r="C11" s="27" t="s">
        <v>83</v>
      </c>
      <c r="D11" s="28"/>
      <c r="E11" s="27"/>
      <c r="F11" s="27"/>
      <c r="G11" s="27"/>
      <c r="H11" s="27"/>
      <c r="I11" s="27"/>
      <c r="J11" s="27"/>
      <c r="K11" s="27"/>
      <c r="L11" s="29" t="str">
        <f>IF(D11="","Decide applicability",IF(G11="","Add justification",IF(AND(D11="Yes",E11="",F11=""),"Add reason code or risk IDs",IF(AND(D11="No",H11&lt;&gt;"Not applicable"),"Set status to Not applicable",IF(AND(D11="Yes",OR(H11="",H11="Not applicable")),"Record status",IF(AND(D11="Yes",K11=""),"Name an owner","OK"))))))</f>
        <v>Decide applicability</v>
      </c>
    </row>
    <row r="12" spans="1:12" x14ac:dyDescent="0.25">
      <c r="A12" s="22" t="s">
        <v>86</v>
      </c>
      <c r="B12" s="23" t="s">
        <v>87</v>
      </c>
      <c r="C12" s="23" t="s">
        <v>83</v>
      </c>
      <c r="D12" s="24"/>
      <c r="E12" s="23"/>
      <c r="F12" s="23"/>
      <c r="G12" s="23"/>
      <c r="H12" s="23"/>
      <c r="I12" s="23"/>
      <c r="J12" s="23"/>
      <c r="K12" s="23"/>
      <c r="L12" s="25" t="str">
        <f>IF(D12="","Decide applicability",IF(G12="","Add justification",IF(AND(D12="Yes",E12="",F12=""),"Add reason code or risk IDs",IF(AND(D12="No",H12&lt;&gt;"Not applicable"),"Set status to Not applicable",IF(AND(D12="Yes",OR(H12="",H12="Not applicable")),"Record status",IF(AND(D12="Yes",K12=""),"Name an owner","OK"))))))</f>
        <v>Decide applicability</v>
      </c>
    </row>
    <row r="13" spans="1:12" x14ac:dyDescent="0.25">
      <c r="A13" s="26" t="s">
        <v>88</v>
      </c>
      <c r="B13" s="27" t="s">
        <v>89</v>
      </c>
      <c r="C13" s="27" t="s">
        <v>83</v>
      </c>
      <c r="D13" s="28"/>
      <c r="E13" s="27"/>
      <c r="F13" s="27"/>
      <c r="G13" s="27"/>
      <c r="H13" s="27"/>
      <c r="I13" s="27"/>
      <c r="J13" s="27"/>
      <c r="K13" s="27"/>
      <c r="L13" s="29" t="str">
        <f>IF(D13="","Decide applicability",IF(G13="","Add justification",IF(AND(D13="Yes",E13="",F13=""),"Add reason code or risk IDs",IF(AND(D13="No",H13&lt;&gt;"Not applicable"),"Set status to Not applicable",IF(AND(D13="Yes",OR(H13="",H13="Not applicable")),"Record status",IF(AND(D13="Yes",K13=""),"Name an owner","OK"))))))</f>
        <v>Decide applicability</v>
      </c>
    </row>
    <row r="14" spans="1:12" x14ac:dyDescent="0.25">
      <c r="A14" s="22" t="s">
        <v>90</v>
      </c>
      <c r="B14" s="23" t="s">
        <v>91</v>
      </c>
      <c r="C14" s="23" t="s">
        <v>83</v>
      </c>
      <c r="D14" s="24"/>
      <c r="E14" s="23"/>
      <c r="F14" s="23"/>
      <c r="G14" s="23"/>
      <c r="H14" s="23"/>
      <c r="I14" s="23"/>
      <c r="J14" s="23"/>
      <c r="K14" s="23"/>
      <c r="L14" s="25" t="str">
        <f>IF(D14="","Decide applicability",IF(G14="","Add justification",IF(AND(D14="Yes",E14="",F14=""),"Add reason code or risk IDs",IF(AND(D14="No",H14&lt;&gt;"Not applicable"),"Set status to Not applicable",IF(AND(D14="Yes",OR(H14="",H14="Not applicable")),"Record status",IF(AND(D14="Yes",K14=""),"Name an owner","OK"))))))</f>
        <v>Decide applicability</v>
      </c>
    </row>
    <row r="15" spans="1:12" x14ac:dyDescent="0.25">
      <c r="A15" s="26" t="s">
        <v>92</v>
      </c>
      <c r="B15" s="27" t="s">
        <v>93</v>
      </c>
      <c r="C15" s="27" t="s">
        <v>83</v>
      </c>
      <c r="D15" s="28"/>
      <c r="E15" s="27"/>
      <c r="F15" s="27"/>
      <c r="G15" s="27"/>
      <c r="H15" s="27"/>
      <c r="I15" s="27"/>
      <c r="J15" s="27"/>
      <c r="K15" s="27"/>
      <c r="L15" s="29" t="str">
        <f>IF(D15="","Decide applicability",IF(G15="","Add justification",IF(AND(D15="Yes",E15="",F15=""),"Add reason code or risk IDs",IF(AND(D15="No",H15&lt;&gt;"Not applicable"),"Set status to Not applicable",IF(AND(D15="Yes",OR(H15="",H15="Not applicable")),"Record status",IF(AND(D15="Yes",K15=""),"Name an owner","OK"))))))</f>
        <v>Decide applicability</v>
      </c>
    </row>
    <row r="16" spans="1:12" x14ac:dyDescent="0.25">
      <c r="A16" s="22" t="s">
        <v>94</v>
      </c>
      <c r="B16" s="23" t="s">
        <v>95</v>
      </c>
      <c r="C16" s="23" t="s">
        <v>83</v>
      </c>
      <c r="D16" s="24"/>
      <c r="E16" s="23"/>
      <c r="F16" s="23"/>
      <c r="G16" s="23"/>
      <c r="H16" s="23"/>
      <c r="I16" s="23"/>
      <c r="J16" s="23"/>
      <c r="K16" s="23"/>
      <c r="L16" s="25" t="str">
        <f>IF(D16="","Decide applicability",IF(G16="","Add justification",IF(AND(D16="Yes",E16="",F16=""),"Add reason code or risk IDs",IF(AND(D16="No",H16&lt;&gt;"Not applicable"),"Set status to Not applicable",IF(AND(D16="Yes",OR(H16="",H16="Not applicable")),"Record status",IF(AND(D16="Yes",K16=""),"Name an owner","OK"))))))</f>
        <v>Decide applicability</v>
      </c>
    </row>
    <row r="17" spans="1:12" x14ac:dyDescent="0.25">
      <c r="A17" s="26" t="s">
        <v>96</v>
      </c>
      <c r="B17" s="27" t="s">
        <v>97</v>
      </c>
      <c r="C17" s="27" t="s">
        <v>83</v>
      </c>
      <c r="D17" s="28"/>
      <c r="E17" s="27"/>
      <c r="F17" s="27"/>
      <c r="G17" s="27"/>
      <c r="H17" s="27"/>
      <c r="I17" s="27"/>
      <c r="J17" s="27"/>
      <c r="K17" s="27"/>
      <c r="L17" s="29" t="str">
        <f>IF(D17="","Decide applicability",IF(G17="","Add justification",IF(AND(D17="Yes",E17="",F17=""),"Add reason code or risk IDs",IF(AND(D17="No",H17&lt;&gt;"Not applicable"),"Set status to Not applicable",IF(AND(D17="Yes",OR(H17="",H17="Not applicable")),"Record status",IF(AND(D17="Yes",K17=""),"Name an owner","OK"))))))</f>
        <v>Decide applicability</v>
      </c>
    </row>
    <row r="18" spans="1:12" x14ac:dyDescent="0.25">
      <c r="A18" s="22" t="s">
        <v>98</v>
      </c>
      <c r="B18" s="23" t="s">
        <v>99</v>
      </c>
      <c r="C18" s="23" t="s">
        <v>83</v>
      </c>
      <c r="D18" s="24"/>
      <c r="E18" s="23"/>
      <c r="F18" s="23"/>
      <c r="G18" s="23"/>
      <c r="H18" s="23"/>
      <c r="I18" s="23"/>
      <c r="J18" s="23"/>
      <c r="K18" s="23"/>
      <c r="L18" s="25" t="str">
        <f>IF(D18="","Decide applicability",IF(G18="","Add justification",IF(AND(D18="Yes",E18="",F18=""),"Add reason code or risk IDs",IF(AND(D18="No",H18&lt;&gt;"Not applicable"),"Set status to Not applicable",IF(AND(D18="Yes",OR(H18="",H18="Not applicable")),"Record status",IF(AND(D18="Yes",K18=""),"Name an owner","OK"))))))</f>
        <v>Decide applicability</v>
      </c>
    </row>
    <row r="19" spans="1:12" x14ac:dyDescent="0.25">
      <c r="A19" s="26" t="s">
        <v>100</v>
      </c>
      <c r="B19" s="27" t="s">
        <v>101</v>
      </c>
      <c r="C19" s="27" t="s">
        <v>83</v>
      </c>
      <c r="D19" s="28"/>
      <c r="E19" s="27"/>
      <c r="F19" s="27"/>
      <c r="G19" s="27"/>
      <c r="H19" s="27"/>
      <c r="I19" s="27"/>
      <c r="J19" s="27"/>
      <c r="K19" s="27"/>
      <c r="L19" s="29" t="str">
        <f>IF(D19="","Decide applicability",IF(G19="","Add justification",IF(AND(D19="Yes",E19="",F19=""),"Add reason code or risk IDs",IF(AND(D19="No",H19&lt;&gt;"Not applicable"),"Set status to Not applicable",IF(AND(D19="Yes",OR(H19="",H19="Not applicable")),"Record status",IF(AND(D19="Yes",K19=""),"Name an owner","OK"))))))</f>
        <v>Decide applicability</v>
      </c>
    </row>
    <row r="20" spans="1:12" x14ac:dyDescent="0.25">
      <c r="A20" s="22" t="s">
        <v>102</v>
      </c>
      <c r="B20" s="23" t="s">
        <v>103</v>
      </c>
      <c r="C20" s="23" t="s">
        <v>83</v>
      </c>
      <c r="D20" s="24"/>
      <c r="E20" s="23"/>
      <c r="F20" s="23"/>
      <c r="G20" s="23"/>
      <c r="H20" s="23"/>
      <c r="I20" s="23"/>
      <c r="J20" s="23"/>
      <c r="K20" s="23"/>
      <c r="L20" s="25" t="str">
        <f>IF(D20="","Decide applicability",IF(G20="","Add justification",IF(AND(D20="Yes",E20="",F20=""),"Add reason code or risk IDs",IF(AND(D20="No",H20&lt;&gt;"Not applicable"),"Set status to Not applicable",IF(AND(D20="Yes",OR(H20="",H20="Not applicable")),"Record status",IF(AND(D20="Yes",K20=""),"Name an owner","OK"))))))</f>
        <v>Decide applicability</v>
      </c>
    </row>
    <row r="21" spans="1:12" x14ac:dyDescent="0.25">
      <c r="A21" s="26" t="s">
        <v>104</v>
      </c>
      <c r="B21" s="27" t="s">
        <v>105</v>
      </c>
      <c r="C21" s="27" t="s">
        <v>83</v>
      </c>
      <c r="D21" s="28"/>
      <c r="E21" s="27"/>
      <c r="F21" s="27"/>
      <c r="G21" s="27"/>
      <c r="H21" s="27"/>
      <c r="I21" s="27"/>
      <c r="J21" s="27"/>
      <c r="K21" s="27"/>
      <c r="L21" s="29" t="str">
        <f>IF(D21="","Decide applicability",IF(G21="","Add justification",IF(AND(D21="Yes",E21="",F21=""),"Add reason code or risk IDs",IF(AND(D21="No",H21&lt;&gt;"Not applicable"),"Set status to Not applicable",IF(AND(D21="Yes",OR(H21="",H21="Not applicable")),"Record status",IF(AND(D21="Yes",K21=""),"Name an owner","OK"))))))</f>
        <v>Decide applicability</v>
      </c>
    </row>
    <row r="22" spans="1:12" x14ac:dyDescent="0.25">
      <c r="A22" s="22" t="s">
        <v>106</v>
      </c>
      <c r="B22" s="23" t="s">
        <v>107</v>
      </c>
      <c r="C22" s="23" t="s">
        <v>83</v>
      </c>
      <c r="D22" s="24"/>
      <c r="E22" s="23"/>
      <c r="F22" s="23"/>
      <c r="G22" s="23"/>
      <c r="H22" s="23"/>
      <c r="I22" s="23"/>
      <c r="J22" s="23"/>
      <c r="K22" s="23"/>
      <c r="L22" s="25" t="str">
        <f>IF(D22="","Decide applicability",IF(G22="","Add justification",IF(AND(D22="Yes",E22="",F22=""),"Add reason code or risk IDs",IF(AND(D22="No",H22&lt;&gt;"Not applicable"),"Set status to Not applicable",IF(AND(D22="Yes",OR(H22="",H22="Not applicable")),"Record status",IF(AND(D22="Yes",K22=""),"Name an owner","OK"))))))</f>
        <v>Decide applicability</v>
      </c>
    </row>
    <row r="23" spans="1:12" x14ac:dyDescent="0.25">
      <c r="A23" s="26" t="s">
        <v>108</v>
      </c>
      <c r="B23" s="27" t="s">
        <v>109</v>
      </c>
      <c r="C23" s="27" t="s">
        <v>83</v>
      </c>
      <c r="D23" s="28"/>
      <c r="E23" s="27"/>
      <c r="F23" s="27"/>
      <c r="G23" s="27"/>
      <c r="H23" s="27"/>
      <c r="I23" s="27"/>
      <c r="J23" s="27"/>
      <c r="K23" s="27"/>
      <c r="L23" s="29" t="str">
        <f>IF(D23="","Decide applicability",IF(G23="","Add justification",IF(AND(D23="Yes",E23="",F23=""),"Add reason code or risk IDs",IF(AND(D23="No",H23&lt;&gt;"Not applicable"),"Set status to Not applicable",IF(AND(D23="Yes",OR(H23="",H23="Not applicable")),"Record status",IF(AND(D23="Yes",K23=""),"Name an owner","OK"))))))</f>
        <v>Decide applicability</v>
      </c>
    </row>
    <row r="24" spans="1:12" x14ac:dyDescent="0.25">
      <c r="A24" s="22" t="s">
        <v>110</v>
      </c>
      <c r="B24" s="23" t="s">
        <v>111</v>
      </c>
      <c r="C24" s="23" t="s">
        <v>83</v>
      </c>
      <c r="D24" s="24"/>
      <c r="E24" s="23"/>
      <c r="F24" s="23"/>
      <c r="G24" s="23"/>
      <c r="H24" s="23"/>
      <c r="I24" s="23"/>
      <c r="J24" s="23"/>
      <c r="K24" s="23"/>
      <c r="L24" s="25" t="str">
        <f>IF(D24="","Decide applicability",IF(G24="","Add justification",IF(AND(D24="Yes",E24="",F24=""),"Add reason code or risk IDs",IF(AND(D24="No",H24&lt;&gt;"Not applicable"),"Set status to Not applicable",IF(AND(D24="Yes",OR(H24="",H24="Not applicable")),"Record status",IF(AND(D24="Yes",K24=""),"Name an owner","OK"))))))</f>
        <v>Decide applicability</v>
      </c>
    </row>
    <row r="25" spans="1:12" x14ac:dyDescent="0.25">
      <c r="A25" s="26" t="s">
        <v>112</v>
      </c>
      <c r="B25" s="27" t="s">
        <v>113</v>
      </c>
      <c r="C25" s="27" t="s">
        <v>83</v>
      </c>
      <c r="D25" s="28"/>
      <c r="E25" s="27"/>
      <c r="F25" s="27"/>
      <c r="G25" s="27"/>
      <c r="H25" s="27"/>
      <c r="I25" s="27"/>
      <c r="J25" s="27"/>
      <c r="K25" s="27"/>
      <c r="L25" s="29" t="str">
        <f>IF(D25="","Decide applicability",IF(G25="","Add justification",IF(AND(D25="Yes",E25="",F25=""),"Add reason code or risk IDs",IF(AND(D25="No",H25&lt;&gt;"Not applicable"),"Set status to Not applicable",IF(AND(D25="Yes",OR(H25="",H25="Not applicable")),"Record status",IF(AND(D25="Yes",K25=""),"Name an owner","OK"))))))</f>
        <v>Decide applicability</v>
      </c>
    </row>
    <row r="26" spans="1:12" x14ac:dyDescent="0.25">
      <c r="A26" s="22" t="s">
        <v>114</v>
      </c>
      <c r="B26" s="23" t="s">
        <v>115</v>
      </c>
      <c r="C26" s="23" t="s">
        <v>83</v>
      </c>
      <c r="D26" s="24"/>
      <c r="E26" s="23"/>
      <c r="F26" s="23"/>
      <c r="G26" s="23"/>
      <c r="H26" s="23"/>
      <c r="I26" s="23"/>
      <c r="J26" s="23"/>
      <c r="K26" s="23"/>
      <c r="L26" s="25" t="str">
        <f>IF(D26="","Decide applicability",IF(G26="","Add justification",IF(AND(D26="Yes",E26="",F26=""),"Add reason code or risk IDs",IF(AND(D26="No",H26&lt;&gt;"Not applicable"),"Set status to Not applicable",IF(AND(D26="Yes",OR(H26="",H26="Not applicable")),"Record status",IF(AND(D26="Yes",K26=""),"Name an owner","OK"))))))</f>
        <v>Decide applicability</v>
      </c>
    </row>
    <row r="27" spans="1:12" x14ac:dyDescent="0.25">
      <c r="A27" s="26" t="s">
        <v>116</v>
      </c>
      <c r="B27" s="27" t="s">
        <v>117</v>
      </c>
      <c r="C27" s="27" t="s">
        <v>83</v>
      </c>
      <c r="D27" s="28"/>
      <c r="E27" s="27"/>
      <c r="F27" s="27"/>
      <c r="G27" s="27"/>
      <c r="H27" s="27"/>
      <c r="I27" s="27"/>
      <c r="J27" s="27"/>
      <c r="K27" s="27"/>
      <c r="L27" s="29" t="str">
        <f>IF(D27="","Decide applicability",IF(G27="","Add justification",IF(AND(D27="Yes",E27="",F27=""),"Add reason code or risk IDs",IF(AND(D27="No",H27&lt;&gt;"Not applicable"),"Set status to Not applicable",IF(AND(D27="Yes",OR(H27="",H27="Not applicable")),"Record status",IF(AND(D27="Yes",K27=""),"Name an owner","OK"))))))</f>
        <v>Decide applicability</v>
      </c>
    </row>
    <row r="28" spans="1:12" x14ac:dyDescent="0.25">
      <c r="A28" s="22" t="s">
        <v>118</v>
      </c>
      <c r="B28" s="23" t="s">
        <v>119</v>
      </c>
      <c r="C28" s="23" t="s">
        <v>83</v>
      </c>
      <c r="D28" s="24"/>
      <c r="E28" s="23"/>
      <c r="F28" s="23"/>
      <c r="G28" s="23"/>
      <c r="H28" s="23"/>
      <c r="I28" s="23"/>
      <c r="J28" s="23"/>
      <c r="K28" s="23"/>
      <c r="L28" s="25" t="str">
        <f>IF(D28="","Decide applicability",IF(G28="","Add justification",IF(AND(D28="Yes",E28="",F28=""),"Add reason code or risk IDs",IF(AND(D28="No",H28&lt;&gt;"Not applicable"),"Set status to Not applicable",IF(AND(D28="Yes",OR(H28="",H28="Not applicable")),"Record status",IF(AND(D28="Yes",K28=""),"Name an owner","OK"))))))</f>
        <v>Decide applicability</v>
      </c>
    </row>
    <row r="29" spans="1:12" x14ac:dyDescent="0.25">
      <c r="A29" s="26" t="s">
        <v>120</v>
      </c>
      <c r="B29" s="27" t="s">
        <v>121</v>
      </c>
      <c r="C29" s="27" t="s">
        <v>83</v>
      </c>
      <c r="D29" s="28"/>
      <c r="E29" s="27"/>
      <c r="F29" s="27"/>
      <c r="G29" s="27"/>
      <c r="H29" s="27"/>
      <c r="I29" s="27"/>
      <c r="J29" s="27"/>
      <c r="K29" s="27"/>
      <c r="L29" s="29" t="str">
        <f>IF(D29="","Decide applicability",IF(G29="","Add justification",IF(AND(D29="Yes",E29="",F29=""),"Add reason code or risk IDs",IF(AND(D29="No",H29&lt;&gt;"Not applicable"),"Set status to Not applicable",IF(AND(D29="Yes",OR(H29="",H29="Not applicable")),"Record status",IF(AND(D29="Yes",K29=""),"Name an owner","OK"))))))</f>
        <v>Decide applicability</v>
      </c>
    </row>
    <row r="30" spans="1:12" x14ac:dyDescent="0.25">
      <c r="A30" s="22" t="s">
        <v>122</v>
      </c>
      <c r="B30" s="23" t="s">
        <v>123</v>
      </c>
      <c r="C30" s="23" t="s">
        <v>83</v>
      </c>
      <c r="D30" s="24"/>
      <c r="E30" s="23"/>
      <c r="F30" s="23"/>
      <c r="G30" s="23"/>
      <c r="H30" s="23"/>
      <c r="I30" s="23"/>
      <c r="J30" s="23"/>
      <c r="K30" s="23"/>
      <c r="L30" s="25" t="str">
        <f>IF(D30="","Decide applicability",IF(G30="","Add justification",IF(AND(D30="Yes",E30="",F30=""),"Add reason code or risk IDs",IF(AND(D30="No",H30&lt;&gt;"Not applicable"),"Set status to Not applicable",IF(AND(D30="Yes",OR(H30="",H30="Not applicable")),"Record status",IF(AND(D30="Yes",K30=""),"Name an owner","OK"))))))</f>
        <v>Decide applicability</v>
      </c>
    </row>
    <row r="31" spans="1:12" x14ac:dyDescent="0.25">
      <c r="A31" s="26" t="s">
        <v>124</v>
      </c>
      <c r="B31" s="27" t="s">
        <v>125</v>
      </c>
      <c r="C31" s="27" t="s">
        <v>83</v>
      </c>
      <c r="D31" s="28"/>
      <c r="E31" s="27"/>
      <c r="F31" s="27"/>
      <c r="G31" s="27"/>
      <c r="H31" s="27"/>
      <c r="I31" s="27"/>
      <c r="J31" s="27"/>
      <c r="K31" s="27"/>
      <c r="L31" s="29" t="str">
        <f>IF(D31="","Decide applicability",IF(G31="","Add justification",IF(AND(D31="Yes",E31="",F31=""),"Add reason code or risk IDs",IF(AND(D31="No",H31&lt;&gt;"Not applicable"),"Set status to Not applicable",IF(AND(D31="Yes",OR(H31="",H31="Not applicable")),"Record status",IF(AND(D31="Yes",K31=""),"Name an owner","OK"))))))</f>
        <v>Decide applicability</v>
      </c>
    </row>
    <row r="32" spans="1:12" x14ac:dyDescent="0.25">
      <c r="A32" s="22" t="s">
        <v>126</v>
      </c>
      <c r="B32" s="23" t="s">
        <v>127</v>
      </c>
      <c r="C32" s="23" t="s">
        <v>83</v>
      </c>
      <c r="D32" s="24"/>
      <c r="E32" s="23"/>
      <c r="F32" s="23"/>
      <c r="G32" s="23"/>
      <c r="H32" s="23"/>
      <c r="I32" s="23"/>
      <c r="J32" s="23"/>
      <c r="K32" s="23"/>
      <c r="L32" s="25" t="str">
        <f>IF(D32="","Decide applicability",IF(G32="","Add justification",IF(AND(D32="Yes",E32="",F32=""),"Add reason code or risk IDs",IF(AND(D32="No",H32&lt;&gt;"Not applicable"),"Set status to Not applicable",IF(AND(D32="Yes",OR(H32="",H32="Not applicable")),"Record status",IF(AND(D32="Yes",K32=""),"Name an owner","OK"))))))</f>
        <v>Decide applicability</v>
      </c>
    </row>
    <row r="33" spans="1:12" x14ac:dyDescent="0.25">
      <c r="A33" s="26" t="s">
        <v>128</v>
      </c>
      <c r="B33" s="27" t="s">
        <v>129</v>
      </c>
      <c r="C33" s="27" t="s">
        <v>83</v>
      </c>
      <c r="D33" s="28"/>
      <c r="E33" s="27"/>
      <c r="F33" s="27"/>
      <c r="G33" s="27"/>
      <c r="H33" s="27"/>
      <c r="I33" s="27"/>
      <c r="J33" s="27"/>
      <c r="K33" s="27"/>
      <c r="L33" s="29" t="str">
        <f>IF(D33="","Decide applicability",IF(G33="","Add justification",IF(AND(D33="Yes",E33="",F33=""),"Add reason code or risk IDs",IF(AND(D33="No",H33&lt;&gt;"Not applicable"),"Set status to Not applicable",IF(AND(D33="Yes",OR(H33="",H33="Not applicable")),"Record status",IF(AND(D33="Yes",K33=""),"Name an owner","OK"))))))</f>
        <v>Decide applicability</v>
      </c>
    </row>
    <row r="34" spans="1:12" x14ac:dyDescent="0.25">
      <c r="A34" s="22" t="s">
        <v>130</v>
      </c>
      <c r="B34" s="23" t="s">
        <v>131</v>
      </c>
      <c r="C34" s="23" t="s">
        <v>83</v>
      </c>
      <c r="D34" s="24"/>
      <c r="E34" s="23"/>
      <c r="F34" s="23"/>
      <c r="G34" s="23"/>
      <c r="H34" s="23"/>
      <c r="I34" s="23"/>
      <c r="J34" s="23"/>
      <c r="K34" s="23"/>
      <c r="L34" s="25" t="str">
        <f>IF(D34="","Decide applicability",IF(G34="","Add justification",IF(AND(D34="Yes",E34="",F34=""),"Add reason code or risk IDs",IF(AND(D34="No",H34&lt;&gt;"Not applicable"),"Set status to Not applicable",IF(AND(D34="Yes",OR(H34="",H34="Not applicable")),"Record status",IF(AND(D34="Yes",K34=""),"Name an owner","OK"))))))</f>
        <v>Decide applicability</v>
      </c>
    </row>
    <row r="35" spans="1:12" x14ac:dyDescent="0.25">
      <c r="A35" s="26" t="s">
        <v>132</v>
      </c>
      <c r="B35" s="27" t="s">
        <v>133</v>
      </c>
      <c r="C35" s="27" t="s">
        <v>83</v>
      </c>
      <c r="D35" s="28"/>
      <c r="E35" s="27"/>
      <c r="F35" s="27"/>
      <c r="G35" s="27"/>
      <c r="H35" s="27"/>
      <c r="I35" s="27"/>
      <c r="J35" s="27"/>
      <c r="K35" s="27"/>
      <c r="L35" s="29" t="str">
        <f>IF(D35="","Decide applicability",IF(G35="","Add justification",IF(AND(D35="Yes",E35="",F35=""),"Add reason code or risk IDs",IF(AND(D35="No",H35&lt;&gt;"Not applicable"),"Set status to Not applicable",IF(AND(D35="Yes",OR(H35="",H35="Not applicable")),"Record status",IF(AND(D35="Yes",K35=""),"Name an owner","OK"))))))</f>
        <v>Decide applicability</v>
      </c>
    </row>
    <row r="36" spans="1:12" x14ac:dyDescent="0.25">
      <c r="A36" s="22" t="s">
        <v>134</v>
      </c>
      <c r="B36" s="23" t="s">
        <v>135</v>
      </c>
      <c r="C36" s="23" t="s">
        <v>83</v>
      </c>
      <c r="D36" s="24"/>
      <c r="E36" s="23"/>
      <c r="F36" s="23"/>
      <c r="G36" s="23"/>
      <c r="H36" s="23"/>
      <c r="I36" s="23"/>
      <c r="J36" s="23"/>
      <c r="K36" s="23"/>
      <c r="L36" s="25" t="str">
        <f>IF(D36="","Decide applicability",IF(G36="","Add justification",IF(AND(D36="Yes",E36="",F36=""),"Add reason code or risk IDs",IF(AND(D36="No",H36&lt;&gt;"Not applicable"),"Set status to Not applicable",IF(AND(D36="Yes",OR(H36="",H36="Not applicable")),"Record status",IF(AND(D36="Yes",K36=""),"Name an owner","OK"))))))</f>
        <v>Decide applicability</v>
      </c>
    </row>
    <row r="37" spans="1:12" x14ac:dyDescent="0.25">
      <c r="A37" s="26" t="s">
        <v>136</v>
      </c>
      <c r="B37" s="27" t="s">
        <v>137</v>
      </c>
      <c r="C37" s="27" t="s">
        <v>83</v>
      </c>
      <c r="D37" s="28"/>
      <c r="E37" s="27"/>
      <c r="F37" s="27"/>
      <c r="G37" s="27"/>
      <c r="H37" s="27"/>
      <c r="I37" s="27"/>
      <c r="J37" s="27"/>
      <c r="K37" s="27"/>
      <c r="L37" s="29" t="str">
        <f>IF(D37="","Decide applicability",IF(G37="","Add justification",IF(AND(D37="Yes",E37="",F37=""),"Add reason code or risk IDs",IF(AND(D37="No",H37&lt;&gt;"Not applicable"),"Set status to Not applicable",IF(AND(D37="Yes",OR(H37="",H37="Not applicable")),"Record status",IF(AND(D37="Yes",K37=""),"Name an owner","OK"))))))</f>
        <v>Decide applicability</v>
      </c>
    </row>
    <row r="38" spans="1:12" x14ac:dyDescent="0.25">
      <c r="A38" s="22" t="s">
        <v>138</v>
      </c>
      <c r="B38" s="23" t="s">
        <v>139</v>
      </c>
      <c r="C38" s="23" t="s">
        <v>83</v>
      </c>
      <c r="D38" s="24"/>
      <c r="E38" s="23"/>
      <c r="F38" s="23"/>
      <c r="G38" s="23"/>
      <c r="H38" s="23"/>
      <c r="I38" s="23"/>
      <c r="J38" s="23"/>
      <c r="K38" s="23"/>
      <c r="L38" s="25" t="str">
        <f>IF(D38="","Decide applicability",IF(G38="","Add justification",IF(AND(D38="Yes",E38="",F38=""),"Add reason code or risk IDs",IF(AND(D38="No",H38&lt;&gt;"Not applicable"),"Set status to Not applicable",IF(AND(D38="Yes",OR(H38="",H38="Not applicable")),"Record status",IF(AND(D38="Yes",K38=""),"Name an owner","OK"))))))</f>
        <v>Decide applicability</v>
      </c>
    </row>
    <row r="39" spans="1:12" x14ac:dyDescent="0.25">
      <c r="A39" s="26" t="s">
        <v>140</v>
      </c>
      <c r="B39" s="27" t="s">
        <v>141</v>
      </c>
      <c r="C39" s="27" t="s">
        <v>83</v>
      </c>
      <c r="D39" s="28"/>
      <c r="E39" s="27"/>
      <c r="F39" s="27"/>
      <c r="G39" s="27"/>
      <c r="H39" s="27"/>
      <c r="I39" s="27"/>
      <c r="J39" s="27"/>
      <c r="K39" s="27"/>
      <c r="L39" s="29" t="str">
        <f>IF(D39="","Decide applicability",IF(G39="","Add justification",IF(AND(D39="Yes",E39="",F39=""),"Add reason code or risk IDs",IF(AND(D39="No",H39&lt;&gt;"Not applicable"),"Set status to Not applicable",IF(AND(D39="Yes",OR(H39="",H39="Not applicable")),"Record status",IF(AND(D39="Yes",K39=""),"Name an owner","OK"))))))</f>
        <v>Decide applicability</v>
      </c>
    </row>
    <row r="40" spans="1:12" x14ac:dyDescent="0.25">
      <c r="A40" s="22" t="s">
        <v>142</v>
      </c>
      <c r="B40" s="23" t="s">
        <v>143</v>
      </c>
      <c r="C40" s="23" t="s">
        <v>83</v>
      </c>
      <c r="D40" s="24"/>
      <c r="E40" s="23"/>
      <c r="F40" s="23"/>
      <c r="G40" s="23"/>
      <c r="H40" s="23"/>
      <c r="I40" s="23"/>
      <c r="J40" s="23"/>
      <c r="K40" s="23"/>
      <c r="L40" s="25" t="str">
        <f>IF(D40="","Decide applicability",IF(G40="","Add justification",IF(AND(D40="Yes",E40="",F40=""),"Add reason code or risk IDs",IF(AND(D40="No",H40&lt;&gt;"Not applicable"),"Set status to Not applicable",IF(AND(D40="Yes",OR(H40="",H40="Not applicable")),"Record status",IF(AND(D40="Yes",K40=""),"Name an owner","OK"))))))</f>
        <v>Decide applicability</v>
      </c>
    </row>
    <row r="41" spans="1:12" x14ac:dyDescent="0.25">
      <c r="A41" s="26" t="s">
        <v>144</v>
      </c>
      <c r="B41" s="27" t="s">
        <v>145</v>
      </c>
      <c r="C41" s="27" t="s">
        <v>83</v>
      </c>
      <c r="D41" s="28"/>
      <c r="E41" s="27"/>
      <c r="F41" s="27"/>
      <c r="G41" s="27"/>
      <c r="H41" s="27"/>
      <c r="I41" s="27"/>
      <c r="J41" s="27"/>
      <c r="K41" s="27"/>
      <c r="L41" s="29" t="str">
        <f>IF(D41="","Decide applicability",IF(G41="","Add justification",IF(AND(D41="Yes",E41="",F41=""),"Add reason code or risk IDs",IF(AND(D41="No",H41&lt;&gt;"Not applicable"),"Set status to Not applicable",IF(AND(D41="Yes",OR(H41="",H41="Not applicable")),"Record status",IF(AND(D41="Yes",K41=""),"Name an owner","OK"))))))</f>
        <v>Decide applicability</v>
      </c>
    </row>
    <row r="42" spans="1:12" x14ac:dyDescent="0.25">
      <c r="A42" s="22" t="s">
        <v>146</v>
      </c>
      <c r="B42" s="23" t="s">
        <v>147</v>
      </c>
      <c r="C42" s="23" t="s">
        <v>83</v>
      </c>
      <c r="D42" s="24"/>
      <c r="E42" s="23"/>
      <c r="F42" s="23"/>
      <c r="G42" s="23"/>
      <c r="H42" s="23"/>
      <c r="I42" s="23"/>
      <c r="J42" s="23"/>
      <c r="K42" s="23"/>
      <c r="L42" s="25" t="str">
        <f>IF(D42="","Decide applicability",IF(G42="","Add justification",IF(AND(D42="Yes",E42="",F42=""),"Add reason code or risk IDs",IF(AND(D42="No",H42&lt;&gt;"Not applicable"),"Set status to Not applicable",IF(AND(D42="Yes",OR(H42="",H42="Not applicable")),"Record status",IF(AND(D42="Yes",K42=""),"Name an owner","OK"))))))</f>
        <v>Decide applicability</v>
      </c>
    </row>
    <row r="43" spans="1:12" x14ac:dyDescent="0.25">
      <c r="A43" s="26" t="s">
        <v>148</v>
      </c>
      <c r="B43" s="27" t="s">
        <v>149</v>
      </c>
      <c r="C43" s="27" t="s">
        <v>83</v>
      </c>
      <c r="D43" s="28"/>
      <c r="E43" s="27"/>
      <c r="F43" s="27"/>
      <c r="G43" s="27"/>
      <c r="H43" s="27"/>
      <c r="I43" s="27"/>
      <c r="J43" s="27"/>
      <c r="K43" s="27"/>
      <c r="L43" s="29" t="str">
        <f>IF(D43="","Decide applicability",IF(G43="","Add justification",IF(AND(D43="Yes",E43="",F43=""),"Add reason code or risk IDs",IF(AND(D43="No",H43&lt;&gt;"Not applicable"),"Set status to Not applicable",IF(AND(D43="Yes",OR(H43="",H43="Not applicable")),"Record status",IF(AND(D43="Yes",K43=""),"Name an owner","OK"))))))</f>
        <v>Decide applicability</v>
      </c>
    </row>
    <row r="44" spans="1:12" x14ac:dyDescent="0.25">
      <c r="A44" s="22" t="s">
        <v>150</v>
      </c>
      <c r="B44" s="23" t="s">
        <v>151</v>
      </c>
      <c r="C44" s="23" t="s">
        <v>83</v>
      </c>
      <c r="D44" s="24"/>
      <c r="E44" s="23"/>
      <c r="F44" s="23"/>
      <c r="G44" s="23"/>
      <c r="H44" s="23"/>
      <c r="I44" s="23"/>
      <c r="J44" s="23"/>
      <c r="K44" s="23"/>
      <c r="L44" s="25" t="str">
        <f>IF(D44="","Decide applicability",IF(G44="","Add justification",IF(AND(D44="Yes",E44="",F44=""),"Add reason code or risk IDs",IF(AND(D44="No",H44&lt;&gt;"Not applicable"),"Set status to Not applicable",IF(AND(D44="Yes",OR(H44="",H44="Not applicable")),"Record status",IF(AND(D44="Yes",K44=""),"Name an owner","OK"))))))</f>
        <v>Decide applicability</v>
      </c>
    </row>
    <row r="45" spans="1:12" x14ac:dyDescent="0.25">
      <c r="A45" s="26" t="s">
        <v>152</v>
      </c>
      <c r="B45" s="27" t="s">
        <v>153</v>
      </c>
      <c r="C45" s="27" t="s">
        <v>83</v>
      </c>
      <c r="D45" s="28"/>
      <c r="E45" s="27"/>
      <c r="F45" s="27"/>
      <c r="G45" s="27"/>
      <c r="H45" s="27"/>
      <c r="I45" s="27"/>
      <c r="J45" s="27"/>
      <c r="K45" s="27"/>
      <c r="L45" s="29" t="str">
        <f>IF(D45="","Decide applicability",IF(G45="","Add justification",IF(AND(D45="Yes",E45="",F45=""),"Add reason code or risk IDs",IF(AND(D45="No",H45&lt;&gt;"Not applicable"),"Set status to Not applicable",IF(AND(D45="Yes",OR(H45="",H45="Not applicable")),"Record status",IF(AND(D45="Yes",K45=""),"Name an owner","OK"))))))</f>
        <v>Decide applicability</v>
      </c>
    </row>
    <row r="46" spans="1:12" x14ac:dyDescent="0.25">
      <c r="A46" s="22" t="s">
        <v>154</v>
      </c>
      <c r="B46" s="23" t="s">
        <v>155</v>
      </c>
      <c r="C46" s="23" t="s">
        <v>83</v>
      </c>
      <c r="D46" s="24"/>
      <c r="E46" s="23"/>
      <c r="F46" s="23"/>
      <c r="G46" s="23"/>
      <c r="H46" s="23"/>
      <c r="I46" s="23"/>
      <c r="J46" s="23"/>
      <c r="K46" s="23"/>
      <c r="L46" s="25" t="str">
        <f>IF(D46="","Decide applicability",IF(G46="","Add justification",IF(AND(D46="Yes",E46="",F46=""),"Add reason code or risk IDs",IF(AND(D46="No",H46&lt;&gt;"Not applicable"),"Set status to Not applicable",IF(AND(D46="Yes",OR(H46="",H46="Not applicable")),"Record status",IF(AND(D46="Yes",K46=""),"Name an owner","OK"))))))</f>
        <v>Decide applicability</v>
      </c>
    </row>
    <row r="47" spans="1:12" x14ac:dyDescent="0.25">
      <c r="A47" s="30" t="s">
        <v>156</v>
      </c>
      <c r="B47" s="31" t="s">
        <v>157</v>
      </c>
      <c r="C47" s="31" t="s">
        <v>158</v>
      </c>
      <c r="D47" s="32"/>
      <c r="E47" s="31"/>
      <c r="F47" s="31"/>
      <c r="G47" s="31"/>
      <c r="H47" s="31"/>
      <c r="I47" s="31"/>
      <c r="J47" s="31"/>
      <c r="K47" s="31"/>
      <c r="L47" s="33" t="str">
        <f>IF(D47="","Decide applicability",IF(G47="","Add justification",IF(AND(D47="Yes",E47="",F47=""),"Add reason code or risk IDs",IF(AND(D47="No",H47&lt;&gt;"Not applicable"),"Set status to Not applicable",IF(AND(D47="Yes",OR(H47="",H47="Not applicable")),"Record status",IF(AND(D47="Yes",K47=""),"Name an owner","OK"))))))</f>
        <v>Decide applicability</v>
      </c>
    </row>
    <row r="48" spans="1:12" x14ac:dyDescent="0.25">
      <c r="A48" s="22" t="s">
        <v>159</v>
      </c>
      <c r="B48" s="23" t="s">
        <v>160</v>
      </c>
      <c r="C48" s="23" t="s">
        <v>158</v>
      </c>
      <c r="D48" s="24"/>
      <c r="E48" s="23"/>
      <c r="F48" s="23"/>
      <c r="G48" s="23"/>
      <c r="H48" s="23"/>
      <c r="I48" s="23"/>
      <c r="J48" s="23"/>
      <c r="K48" s="23"/>
      <c r="L48" s="25" t="str">
        <f>IF(D48="","Decide applicability",IF(G48="","Add justification",IF(AND(D48="Yes",E48="",F48=""),"Add reason code or risk IDs",IF(AND(D48="No",H48&lt;&gt;"Not applicable"),"Set status to Not applicable",IF(AND(D48="Yes",OR(H48="",H48="Not applicable")),"Record status",IF(AND(D48="Yes",K48=""),"Name an owner","OK"))))))</f>
        <v>Decide applicability</v>
      </c>
    </row>
    <row r="49" spans="1:12" x14ac:dyDescent="0.25">
      <c r="A49" s="26" t="s">
        <v>161</v>
      </c>
      <c r="B49" s="27" t="s">
        <v>162</v>
      </c>
      <c r="C49" s="27" t="s">
        <v>158</v>
      </c>
      <c r="D49" s="28"/>
      <c r="E49" s="27"/>
      <c r="F49" s="27"/>
      <c r="G49" s="27"/>
      <c r="H49" s="27"/>
      <c r="I49" s="27"/>
      <c r="J49" s="27"/>
      <c r="K49" s="27"/>
      <c r="L49" s="29" t="str">
        <f>IF(D49="","Decide applicability",IF(G49="","Add justification",IF(AND(D49="Yes",E49="",F49=""),"Add reason code or risk IDs",IF(AND(D49="No",H49&lt;&gt;"Not applicable"),"Set status to Not applicable",IF(AND(D49="Yes",OR(H49="",H49="Not applicable")),"Record status",IF(AND(D49="Yes",K49=""),"Name an owner","OK"))))))</f>
        <v>Decide applicability</v>
      </c>
    </row>
    <row r="50" spans="1:12" x14ac:dyDescent="0.25">
      <c r="A50" s="22" t="s">
        <v>163</v>
      </c>
      <c r="B50" s="23" t="s">
        <v>164</v>
      </c>
      <c r="C50" s="23" t="s">
        <v>158</v>
      </c>
      <c r="D50" s="24"/>
      <c r="E50" s="23"/>
      <c r="F50" s="23"/>
      <c r="G50" s="23"/>
      <c r="H50" s="23"/>
      <c r="I50" s="23"/>
      <c r="J50" s="23"/>
      <c r="K50" s="23"/>
      <c r="L50" s="25" t="str">
        <f>IF(D50="","Decide applicability",IF(G50="","Add justification",IF(AND(D50="Yes",E50="",F50=""),"Add reason code or risk IDs",IF(AND(D50="No",H50&lt;&gt;"Not applicable"),"Set status to Not applicable",IF(AND(D50="Yes",OR(H50="",H50="Not applicable")),"Record status",IF(AND(D50="Yes",K50=""),"Name an owner","OK"))))))</f>
        <v>Decide applicability</v>
      </c>
    </row>
    <row r="51" spans="1:12" x14ac:dyDescent="0.25">
      <c r="A51" s="26" t="s">
        <v>165</v>
      </c>
      <c r="B51" s="27" t="s">
        <v>166</v>
      </c>
      <c r="C51" s="27" t="s">
        <v>158</v>
      </c>
      <c r="D51" s="28"/>
      <c r="E51" s="27"/>
      <c r="F51" s="27"/>
      <c r="G51" s="27"/>
      <c r="H51" s="27"/>
      <c r="I51" s="27"/>
      <c r="J51" s="27"/>
      <c r="K51" s="27"/>
      <c r="L51" s="29" t="str">
        <f>IF(D51="","Decide applicability",IF(G51="","Add justification",IF(AND(D51="Yes",E51="",F51=""),"Add reason code or risk IDs",IF(AND(D51="No",H51&lt;&gt;"Not applicable"),"Set status to Not applicable",IF(AND(D51="Yes",OR(H51="",H51="Not applicable")),"Record status",IF(AND(D51="Yes",K51=""),"Name an owner","OK"))))))</f>
        <v>Decide applicability</v>
      </c>
    </row>
    <row r="52" spans="1:12" x14ac:dyDescent="0.25">
      <c r="A52" s="22" t="s">
        <v>167</v>
      </c>
      <c r="B52" s="23" t="s">
        <v>168</v>
      </c>
      <c r="C52" s="23" t="s">
        <v>158</v>
      </c>
      <c r="D52" s="24"/>
      <c r="E52" s="23"/>
      <c r="F52" s="23"/>
      <c r="G52" s="23"/>
      <c r="H52" s="23"/>
      <c r="I52" s="23"/>
      <c r="J52" s="23"/>
      <c r="K52" s="23"/>
      <c r="L52" s="25" t="str">
        <f>IF(D52="","Decide applicability",IF(G52="","Add justification",IF(AND(D52="Yes",E52="",F52=""),"Add reason code or risk IDs",IF(AND(D52="No",H52&lt;&gt;"Not applicable"),"Set status to Not applicable",IF(AND(D52="Yes",OR(H52="",H52="Not applicable")),"Record status",IF(AND(D52="Yes",K52=""),"Name an owner","OK"))))))</f>
        <v>Decide applicability</v>
      </c>
    </row>
    <row r="53" spans="1:12" x14ac:dyDescent="0.25">
      <c r="A53" s="26" t="s">
        <v>169</v>
      </c>
      <c r="B53" s="27" t="s">
        <v>170</v>
      </c>
      <c r="C53" s="27" t="s">
        <v>158</v>
      </c>
      <c r="D53" s="28"/>
      <c r="E53" s="27"/>
      <c r="F53" s="27"/>
      <c r="G53" s="27"/>
      <c r="H53" s="27"/>
      <c r="I53" s="27"/>
      <c r="J53" s="27"/>
      <c r="K53" s="27"/>
      <c r="L53" s="29" t="str">
        <f>IF(D53="","Decide applicability",IF(G53="","Add justification",IF(AND(D53="Yes",E53="",F53=""),"Add reason code or risk IDs",IF(AND(D53="No",H53&lt;&gt;"Not applicable"),"Set status to Not applicable",IF(AND(D53="Yes",OR(H53="",H53="Not applicable")),"Record status",IF(AND(D53="Yes",K53=""),"Name an owner","OK"))))))</f>
        <v>Decide applicability</v>
      </c>
    </row>
    <row r="54" spans="1:12" x14ac:dyDescent="0.25">
      <c r="A54" s="22" t="s">
        <v>171</v>
      </c>
      <c r="B54" s="23" t="s">
        <v>172</v>
      </c>
      <c r="C54" s="23" t="s">
        <v>158</v>
      </c>
      <c r="D54" s="24"/>
      <c r="E54" s="23"/>
      <c r="F54" s="23"/>
      <c r="G54" s="23"/>
      <c r="H54" s="23"/>
      <c r="I54" s="23"/>
      <c r="J54" s="23"/>
      <c r="K54" s="23"/>
      <c r="L54" s="25" t="str">
        <f>IF(D54="","Decide applicability",IF(G54="","Add justification",IF(AND(D54="Yes",E54="",F54=""),"Add reason code or risk IDs",IF(AND(D54="No",H54&lt;&gt;"Not applicable"),"Set status to Not applicable",IF(AND(D54="Yes",OR(H54="",H54="Not applicable")),"Record status",IF(AND(D54="Yes",K54=""),"Name an owner","OK"))))))</f>
        <v>Decide applicability</v>
      </c>
    </row>
    <row r="55" spans="1:12" x14ac:dyDescent="0.25">
      <c r="A55" s="30" t="s">
        <v>173</v>
      </c>
      <c r="B55" s="31" t="s">
        <v>174</v>
      </c>
      <c r="C55" s="31" t="s">
        <v>175</v>
      </c>
      <c r="D55" s="32"/>
      <c r="E55" s="31"/>
      <c r="F55" s="31"/>
      <c r="G55" s="31"/>
      <c r="H55" s="31"/>
      <c r="I55" s="31"/>
      <c r="J55" s="31"/>
      <c r="K55" s="31"/>
      <c r="L55" s="33" t="str">
        <f>IF(D55="","Decide applicability",IF(G55="","Add justification",IF(AND(D55="Yes",E55="",F55=""),"Add reason code or risk IDs",IF(AND(D55="No",H55&lt;&gt;"Not applicable"),"Set status to Not applicable",IF(AND(D55="Yes",OR(H55="",H55="Not applicable")),"Record status",IF(AND(D55="Yes",K55=""),"Name an owner","OK"))))))</f>
        <v>Decide applicability</v>
      </c>
    </row>
    <row r="56" spans="1:12" x14ac:dyDescent="0.25">
      <c r="A56" s="22" t="s">
        <v>176</v>
      </c>
      <c r="B56" s="23" t="s">
        <v>177</v>
      </c>
      <c r="C56" s="23" t="s">
        <v>175</v>
      </c>
      <c r="D56" s="24"/>
      <c r="E56" s="23"/>
      <c r="F56" s="23"/>
      <c r="G56" s="23"/>
      <c r="H56" s="23"/>
      <c r="I56" s="23"/>
      <c r="J56" s="23"/>
      <c r="K56" s="23"/>
      <c r="L56" s="25" t="str">
        <f>IF(D56="","Decide applicability",IF(G56="","Add justification",IF(AND(D56="Yes",E56="",F56=""),"Add reason code or risk IDs",IF(AND(D56="No",H56&lt;&gt;"Not applicable"),"Set status to Not applicable",IF(AND(D56="Yes",OR(H56="",H56="Not applicable")),"Record status",IF(AND(D56="Yes",K56=""),"Name an owner","OK"))))))</f>
        <v>Decide applicability</v>
      </c>
    </row>
    <row r="57" spans="1:12" x14ac:dyDescent="0.25">
      <c r="A57" s="26" t="s">
        <v>178</v>
      </c>
      <c r="B57" s="27" t="s">
        <v>179</v>
      </c>
      <c r="C57" s="27" t="s">
        <v>175</v>
      </c>
      <c r="D57" s="28"/>
      <c r="E57" s="27"/>
      <c r="F57" s="27"/>
      <c r="G57" s="27"/>
      <c r="H57" s="27"/>
      <c r="I57" s="27"/>
      <c r="J57" s="27"/>
      <c r="K57" s="27"/>
      <c r="L57" s="29" t="str">
        <f>IF(D57="","Decide applicability",IF(G57="","Add justification",IF(AND(D57="Yes",E57="",F57=""),"Add reason code or risk IDs",IF(AND(D57="No",H57&lt;&gt;"Not applicable"),"Set status to Not applicable",IF(AND(D57="Yes",OR(H57="",H57="Not applicable")),"Record status",IF(AND(D57="Yes",K57=""),"Name an owner","OK"))))))</f>
        <v>Decide applicability</v>
      </c>
    </row>
    <row r="58" spans="1:12" x14ac:dyDescent="0.25">
      <c r="A58" s="22" t="s">
        <v>180</v>
      </c>
      <c r="B58" s="23" t="s">
        <v>181</v>
      </c>
      <c r="C58" s="23" t="s">
        <v>175</v>
      </c>
      <c r="D58" s="24"/>
      <c r="E58" s="23"/>
      <c r="F58" s="23"/>
      <c r="G58" s="23"/>
      <c r="H58" s="23"/>
      <c r="I58" s="23"/>
      <c r="J58" s="23"/>
      <c r="K58" s="23"/>
      <c r="L58" s="25" t="str">
        <f>IF(D58="","Decide applicability",IF(G58="","Add justification",IF(AND(D58="Yes",E58="",F58=""),"Add reason code or risk IDs",IF(AND(D58="No",H58&lt;&gt;"Not applicable"),"Set status to Not applicable",IF(AND(D58="Yes",OR(H58="",H58="Not applicable")),"Record status",IF(AND(D58="Yes",K58=""),"Name an owner","OK"))))))</f>
        <v>Decide applicability</v>
      </c>
    </row>
    <row r="59" spans="1:12" x14ac:dyDescent="0.25">
      <c r="A59" s="26" t="s">
        <v>182</v>
      </c>
      <c r="B59" s="27" t="s">
        <v>183</v>
      </c>
      <c r="C59" s="27" t="s">
        <v>175</v>
      </c>
      <c r="D59" s="28"/>
      <c r="E59" s="27"/>
      <c r="F59" s="27"/>
      <c r="G59" s="27"/>
      <c r="H59" s="27"/>
      <c r="I59" s="27"/>
      <c r="J59" s="27"/>
      <c r="K59" s="27"/>
      <c r="L59" s="29" t="str">
        <f>IF(D59="","Decide applicability",IF(G59="","Add justification",IF(AND(D59="Yes",E59="",F59=""),"Add reason code or risk IDs",IF(AND(D59="No",H59&lt;&gt;"Not applicable"),"Set status to Not applicable",IF(AND(D59="Yes",OR(H59="",H59="Not applicable")),"Record status",IF(AND(D59="Yes",K59=""),"Name an owner","OK"))))))</f>
        <v>Decide applicability</v>
      </c>
    </row>
    <row r="60" spans="1:12" x14ac:dyDescent="0.25">
      <c r="A60" s="22" t="s">
        <v>184</v>
      </c>
      <c r="B60" s="23" t="s">
        <v>185</v>
      </c>
      <c r="C60" s="23" t="s">
        <v>175</v>
      </c>
      <c r="D60" s="24"/>
      <c r="E60" s="23"/>
      <c r="F60" s="23"/>
      <c r="G60" s="23"/>
      <c r="H60" s="23"/>
      <c r="I60" s="23"/>
      <c r="J60" s="23"/>
      <c r="K60" s="23"/>
      <c r="L60" s="25" t="str">
        <f>IF(D60="","Decide applicability",IF(G60="","Add justification",IF(AND(D60="Yes",E60="",F60=""),"Add reason code or risk IDs",IF(AND(D60="No",H60&lt;&gt;"Not applicable"),"Set status to Not applicable",IF(AND(D60="Yes",OR(H60="",H60="Not applicable")),"Record status",IF(AND(D60="Yes",K60=""),"Name an owner","OK"))))))</f>
        <v>Decide applicability</v>
      </c>
    </row>
    <row r="61" spans="1:12" x14ac:dyDescent="0.25">
      <c r="A61" s="26" t="s">
        <v>186</v>
      </c>
      <c r="B61" s="27" t="s">
        <v>187</v>
      </c>
      <c r="C61" s="27" t="s">
        <v>175</v>
      </c>
      <c r="D61" s="28"/>
      <c r="E61" s="27"/>
      <c r="F61" s="27"/>
      <c r="G61" s="27"/>
      <c r="H61" s="27"/>
      <c r="I61" s="27"/>
      <c r="J61" s="27"/>
      <c r="K61" s="27"/>
      <c r="L61" s="29" t="str">
        <f>IF(D61="","Decide applicability",IF(G61="","Add justification",IF(AND(D61="Yes",E61="",F61=""),"Add reason code or risk IDs",IF(AND(D61="No",H61&lt;&gt;"Not applicable"),"Set status to Not applicable",IF(AND(D61="Yes",OR(H61="",H61="Not applicable")),"Record status",IF(AND(D61="Yes",K61=""),"Name an owner","OK"))))))</f>
        <v>Decide applicability</v>
      </c>
    </row>
    <row r="62" spans="1:12" x14ac:dyDescent="0.25">
      <c r="A62" s="22" t="s">
        <v>188</v>
      </c>
      <c r="B62" s="23" t="s">
        <v>189</v>
      </c>
      <c r="C62" s="23" t="s">
        <v>175</v>
      </c>
      <c r="D62" s="24"/>
      <c r="E62" s="23"/>
      <c r="F62" s="23"/>
      <c r="G62" s="23"/>
      <c r="H62" s="23"/>
      <c r="I62" s="23"/>
      <c r="J62" s="23"/>
      <c r="K62" s="23"/>
      <c r="L62" s="25" t="str">
        <f>IF(D62="","Decide applicability",IF(G62="","Add justification",IF(AND(D62="Yes",E62="",F62=""),"Add reason code or risk IDs",IF(AND(D62="No",H62&lt;&gt;"Not applicable"),"Set status to Not applicable",IF(AND(D62="Yes",OR(H62="",H62="Not applicable")),"Record status",IF(AND(D62="Yes",K62=""),"Name an owner","OK"))))))</f>
        <v>Decide applicability</v>
      </c>
    </row>
    <row r="63" spans="1:12" x14ac:dyDescent="0.25">
      <c r="A63" s="26" t="s">
        <v>190</v>
      </c>
      <c r="B63" s="27" t="s">
        <v>191</v>
      </c>
      <c r="C63" s="27" t="s">
        <v>175</v>
      </c>
      <c r="D63" s="28"/>
      <c r="E63" s="27"/>
      <c r="F63" s="27"/>
      <c r="G63" s="27"/>
      <c r="H63" s="27"/>
      <c r="I63" s="27"/>
      <c r="J63" s="27"/>
      <c r="K63" s="27"/>
      <c r="L63" s="29" t="str">
        <f>IF(D63="","Decide applicability",IF(G63="","Add justification",IF(AND(D63="Yes",E63="",F63=""),"Add reason code or risk IDs",IF(AND(D63="No",H63&lt;&gt;"Not applicable"),"Set status to Not applicable",IF(AND(D63="Yes",OR(H63="",H63="Not applicable")),"Record status",IF(AND(D63="Yes",K63=""),"Name an owner","OK"))))))</f>
        <v>Decide applicability</v>
      </c>
    </row>
    <row r="64" spans="1:12" x14ac:dyDescent="0.25">
      <c r="A64" s="22" t="s">
        <v>192</v>
      </c>
      <c r="B64" s="23" t="s">
        <v>193</v>
      </c>
      <c r="C64" s="23" t="s">
        <v>175</v>
      </c>
      <c r="D64" s="24"/>
      <c r="E64" s="23"/>
      <c r="F64" s="23"/>
      <c r="G64" s="23"/>
      <c r="H64" s="23"/>
      <c r="I64" s="23"/>
      <c r="J64" s="23"/>
      <c r="K64" s="23"/>
      <c r="L64" s="25" t="str">
        <f>IF(D64="","Decide applicability",IF(G64="","Add justification",IF(AND(D64="Yes",E64="",F64=""),"Add reason code or risk IDs",IF(AND(D64="No",H64&lt;&gt;"Not applicable"),"Set status to Not applicable",IF(AND(D64="Yes",OR(H64="",H64="Not applicable")),"Record status",IF(AND(D64="Yes",K64=""),"Name an owner","OK"))))))</f>
        <v>Decide applicability</v>
      </c>
    </row>
    <row r="65" spans="1:12" x14ac:dyDescent="0.25">
      <c r="A65" s="26" t="s">
        <v>194</v>
      </c>
      <c r="B65" s="27" t="s">
        <v>195</v>
      </c>
      <c r="C65" s="27" t="s">
        <v>175</v>
      </c>
      <c r="D65" s="28"/>
      <c r="E65" s="27"/>
      <c r="F65" s="27"/>
      <c r="G65" s="27"/>
      <c r="H65" s="27"/>
      <c r="I65" s="27"/>
      <c r="J65" s="27"/>
      <c r="K65" s="27"/>
      <c r="L65" s="29" t="str">
        <f>IF(D65="","Decide applicability",IF(G65="","Add justification",IF(AND(D65="Yes",E65="",F65=""),"Add reason code or risk IDs",IF(AND(D65="No",H65&lt;&gt;"Not applicable"),"Set status to Not applicable",IF(AND(D65="Yes",OR(H65="",H65="Not applicable")),"Record status",IF(AND(D65="Yes",K65=""),"Name an owner","OK"))))))</f>
        <v>Decide applicability</v>
      </c>
    </row>
    <row r="66" spans="1:12" x14ac:dyDescent="0.25">
      <c r="A66" s="22" t="s">
        <v>196</v>
      </c>
      <c r="B66" s="23" t="s">
        <v>197</v>
      </c>
      <c r="C66" s="23" t="s">
        <v>175</v>
      </c>
      <c r="D66" s="24"/>
      <c r="E66" s="23"/>
      <c r="F66" s="23"/>
      <c r="G66" s="23"/>
      <c r="H66" s="23"/>
      <c r="I66" s="23"/>
      <c r="J66" s="23"/>
      <c r="K66" s="23"/>
      <c r="L66" s="25" t="str">
        <f>IF(D66="","Decide applicability",IF(G66="","Add justification",IF(AND(D66="Yes",E66="",F66=""),"Add reason code or risk IDs",IF(AND(D66="No",H66&lt;&gt;"Not applicable"),"Set status to Not applicable",IF(AND(D66="Yes",OR(H66="",H66="Not applicable")),"Record status",IF(AND(D66="Yes",K66=""),"Name an owner","OK"))))))</f>
        <v>Decide applicability</v>
      </c>
    </row>
    <row r="67" spans="1:12" x14ac:dyDescent="0.25">
      <c r="A67" s="26" t="s">
        <v>198</v>
      </c>
      <c r="B67" s="27" t="s">
        <v>199</v>
      </c>
      <c r="C67" s="27" t="s">
        <v>175</v>
      </c>
      <c r="D67" s="28"/>
      <c r="E67" s="27"/>
      <c r="F67" s="27"/>
      <c r="G67" s="27"/>
      <c r="H67" s="27"/>
      <c r="I67" s="27"/>
      <c r="J67" s="27"/>
      <c r="K67" s="27"/>
      <c r="L67" s="29" t="str">
        <f>IF(D67="","Decide applicability",IF(G67="","Add justification",IF(AND(D67="Yes",E67="",F67=""),"Add reason code or risk IDs",IF(AND(D67="No",H67&lt;&gt;"Not applicable"),"Set status to Not applicable",IF(AND(D67="Yes",OR(H67="",H67="Not applicable")),"Record status",IF(AND(D67="Yes",K67=""),"Name an owner","OK"))))))</f>
        <v>Decide applicability</v>
      </c>
    </row>
    <row r="68" spans="1:12" x14ac:dyDescent="0.25">
      <c r="A68" s="22" t="s">
        <v>200</v>
      </c>
      <c r="B68" s="23" t="s">
        <v>201</v>
      </c>
      <c r="C68" s="23" t="s">
        <v>175</v>
      </c>
      <c r="D68" s="24"/>
      <c r="E68" s="23"/>
      <c r="F68" s="23"/>
      <c r="G68" s="23"/>
      <c r="H68" s="23"/>
      <c r="I68" s="23"/>
      <c r="J68" s="23"/>
      <c r="K68" s="23"/>
      <c r="L68" s="25" t="str">
        <f>IF(D68="","Decide applicability",IF(G68="","Add justification",IF(AND(D68="Yes",E68="",F68=""),"Add reason code or risk IDs",IF(AND(D68="No",H68&lt;&gt;"Not applicable"),"Set status to Not applicable",IF(AND(D68="Yes",OR(H68="",H68="Not applicable")),"Record status",IF(AND(D68="Yes",K68=""),"Name an owner","OK"))))))</f>
        <v>Decide applicability</v>
      </c>
    </row>
    <row r="69" spans="1:12" x14ac:dyDescent="0.25">
      <c r="A69" s="30" t="s">
        <v>202</v>
      </c>
      <c r="B69" s="31" t="s">
        <v>203</v>
      </c>
      <c r="C69" s="31" t="s">
        <v>204</v>
      </c>
      <c r="D69" s="32"/>
      <c r="E69" s="31"/>
      <c r="F69" s="31"/>
      <c r="G69" s="31"/>
      <c r="H69" s="31"/>
      <c r="I69" s="31"/>
      <c r="J69" s="31"/>
      <c r="K69" s="31"/>
      <c r="L69" s="33" t="str">
        <f>IF(D69="","Decide applicability",IF(G69="","Add justification",IF(AND(D69="Yes",E69="",F69=""),"Add reason code or risk IDs",IF(AND(D69="No",H69&lt;&gt;"Not applicable"),"Set status to Not applicable",IF(AND(D69="Yes",OR(H69="",H69="Not applicable")),"Record status",IF(AND(D69="Yes",K69=""),"Name an owner","OK"))))))</f>
        <v>Decide applicability</v>
      </c>
    </row>
    <row r="70" spans="1:12" x14ac:dyDescent="0.25">
      <c r="A70" s="22" t="s">
        <v>205</v>
      </c>
      <c r="B70" s="23" t="s">
        <v>206</v>
      </c>
      <c r="C70" s="23" t="s">
        <v>204</v>
      </c>
      <c r="D70" s="24"/>
      <c r="E70" s="23"/>
      <c r="F70" s="23"/>
      <c r="G70" s="23"/>
      <c r="H70" s="23"/>
      <c r="I70" s="23"/>
      <c r="J70" s="23"/>
      <c r="K70" s="23"/>
      <c r="L70" s="25" t="str">
        <f>IF(D70="","Decide applicability",IF(G70="","Add justification",IF(AND(D70="Yes",E70="",F70=""),"Add reason code or risk IDs",IF(AND(D70="No",H70&lt;&gt;"Not applicable"),"Set status to Not applicable",IF(AND(D70="Yes",OR(H70="",H70="Not applicable")),"Record status",IF(AND(D70="Yes",K70=""),"Name an owner","OK"))))))</f>
        <v>Decide applicability</v>
      </c>
    </row>
    <row r="71" spans="1:12" x14ac:dyDescent="0.25">
      <c r="A71" s="26" t="s">
        <v>207</v>
      </c>
      <c r="B71" s="27" t="s">
        <v>208</v>
      </c>
      <c r="C71" s="27" t="s">
        <v>204</v>
      </c>
      <c r="D71" s="28"/>
      <c r="E71" s="27"/>
      <c r="F71" s="27"/>
      <c r="G71" s="27"/>
      <c r="H71" s="27"/>
      <c r="I71" s="27"/>
      <c r="J71" s="27"/>
      <c r="K71" s="27"/>
      <c r="L71" s="29" t="str">
        <f>IF(D71="","Decide applicability",IF(G71="","Add justification",IF(AND(D71="Yes",E71="",F71=""),"Add reason code or risk IDs",IF(AND(D71="No",H71&lt;&gt;"Not applicable"),"Set status to Not applicable",IF(AND(D71="Yes",OR(H71="",H71="Not applicable")),"Record status",IF(AND(D71="Yes",K71=""),"Name an owner","OK"))))))</f>
        <v>Decide applicability</v>
      </c>
    </row>
    <row r="72" spans="1:12" x14ac:dyDescent="0.25">
      <c r="A72" s="22" t="s">
        <v>209</v>
      </c>
      <c r="B72" s="23" t="s">
        <v>210</v>
      </c>
      <c r="C72" s="23" t="s">
        <v>204</v>
      </c>
      <c r="D72" s="24"/>
      <c r="E72" s="23"/>
      <c r="F72" s="23"/>
      <c r="G72" s="23"/>
      <c r="H72" s="23"/>
      <c r="I72" s="23"/>
      <c r="J72" s="23"/>
      <c r="K72" s="23"/>
      <c r="L72" s="25" t="str">
        <f>IF(D72="","Decide applicability",IF(G72="","Add justification",IF(AND(D72="Yes",E72="",F72=""),"Add reason code or risk IDs",IF(AND(D72="No",H72&lt;&gt;"Not applicable"),"Set status to Not applicable",IF(AND(D72="Yes",OR(H72="",H72="Not applicable")),"Record status",IF(AND(D72="Yes",K72=""),"Name an owner","OK"))))))</f>
        <v>Decide applicability</v>
      </c>
    </row>
    <row r="73" spans="1:12" x14ac:dyDescent="0.25">
      <c r="A73" s="26" t="s">
        <v>211</v>
      </c>
      <c r="B73" s="27" t="s">
        <v>212</v>
      </c>
      <c r="C73" s="27" t="s">
        <v>204</v>
      </c>
      <c r="D73" s="28"/>
      <c r="E73" s="27"/>
      <c r="F73" s="27"/>
      <c r="G73" s="27"/>
      <c r="H73" s="27"/>
      <c r="I73" s="27"/>
      <c r="J73" s="27"/>
      <c r="K73" s="27"/>
      <c r="L73" s="29" t="str">
        <f>IF(D73="","Decide applicability",IF(G73="","Add justification",IF(AND(D73="Yes",E73="",F73=""),"Add reason code or risk IDs",IF(AND(D73="No",H73&lt;&gt;"Not applicable"),"Set status to Not applicable",IF(AND(D73="Yes",OR(H73="",H73="Not applicable")),"Record status",IF(AND(D73="Yes",K73=""),"Name an owner","OK"))))))</f>
        <v>Decide applicability</v>
      </c>
    </row>
    <row r="74" spans="1:12" x14ac:dyDescent="0.25">
      <c r="A74" s="22" t="s">
        <v>213</v>
      </c>
      <c r="B74" s="23" t="s">
        <v>214</v>
      </c>
      <c r="C74" s="23" t="s">
        <v>204</v>
      </c>
      <c r="D74" s="24"/>
      <c r="E74" s="23"/>
      <c r="F74" s="23"/>
      <c r="G74" s="23"/>
      <c r="H74" s="23"/>
      <c r="I74" s="23"/>
      <c r="J74" s="23"/>
      <c r="K74" s="23"/>
      <c r="L74" s="25" t="str">
        <f>IF(D74="","Decide applicability",IF(G74="","Add justification",IF(AND(D74="Yes",E74="",F74=""),"Add reason code or risk IDs",IF(AND(D74="No",H74&lt;&gt;"Not applicable"),"Set status to Not applicable",IF(AND(D74="Yes",OR(H74="",H74="Not applicable")),"Record status",IF(AND(D74="Yes",K74=""),"Name an owner","OK"))))))</f>
        <v>Decide applicability</v>
      </c>
    </row>
    <row r="75" spans="1:12" x14ac:dyDescent="0.25">
      <c r="A75" s="26" t="s">
        <v>215</v>
      </c>
      <c r="B75" s="27" t="s">
        <v>216</v>
      </c>
      <c r="C75" s="27" t="s">
        <v>204</v>
      </c>
      <c r="D75" s="28"/>
      <c r="E75" s="27"/>
      <c r="F75" s="27"/>
      <c r="G75" s="27"/>
      <c r="H75" s="27"/>
      <c r="I75" s="27"/>
      <c r="J75" s="27"/>
      <c r="K75" s="27"/>
      <c r="L75" s="29" t="str">
        <f>IF(D75="","Decide applicability",IF(G75="","Add justification",IF(AND(D75="Yes",E75="",F75=""),"Add reason code or risk IDs",IF(AND(D75="No",H75&lt;&gt;"Not applicable"),"Set status to Not applicable",IF(AND(D75="Yes",OR(H75="",H75="Not applicable")),"Record status",IF(AND(D75="Yes",K75=""),"Name an owner","OK"))))))</f>
        <v>Decide applicability</v>
      </c>
    </row>
    <row r="76" spans="1:12" x14ac:dyDescent="0.25">
      <c r="A76" s="22" t="s">
        <v>217</v>
      </c>
      <c r="B76" s="23" t="s">
        <v>218</v>
      </c>
      <c r="C76" s="23" t="s">
        <v>204</v>
      </c>
      <c r="D76" s="24"/>
      <c r="E76" s="23"/>
      <c r="F76" s="23"/>
      <c r="G76" s="23"/>
      <c r="H76" s="23"/>
      <c r="I76" s="23"/>
      <c r="J76" s="23"/>
      <c r="K76" s="23"/>
      <c r="L76" s="25" t="str">
        <f>IF(D76="","Decide applicability",IF(G76="","Add justification",IF(AND(D76="Yes",E76="",F76=""),"Add reason code or risk IDs",IF(AND(D76="No",H76&lt;&gt;"Not applicable"),"Set status to Not applicable",IF(AND(D76="Yes",OR(H76="",H76="Not applicable")),"Record status",IF(AND(D76="Yes",K76=""),"Name an owner","OK"))))))</f>
        <v>Decide applicability</v>
      </c>
    </row>
    <row r="77" spans="1:12" x14ac:dyDescent="0.25">
      <c r="A77" s="26" t="s">
        <v>219</v>
      </c>
      <c r="B77" s="27" t="s">
        <v>220</v>
      </c>
      <c r="C77" s="27" t="s">
        <v>204</v>
      </c>
      <c r="D77" s="28"/>
      <c r="E77" s="27"/>
      <c r="F77" s="27"/>
      <c r="G77" s="27"/>
      <c r="H77" s="27"/>
      <c r="I77" s="27"/>
      <c r="J77" s="27"/>
      <c r="K77" s="27"/>
      <c r="L77" s="29" t="str">
        <f>IF(D77="","Decide applicability",IF(G77="","Add justification",IF(AND(D77="Yes",E77="",F77=""),"Add reason code or risk IDs",IF(AND(D77="No",H77&lt;&gt;"Not applicable"),"Set status to Not applicable",IF(AND(D77="Yes",OR(H77="",H77="Not applicable")),"Record status",IF(AND(D77="Yes",K77=""),"Name an owner","OK"))))))</f>
        <v>Decide applicability</v>
      </c>
    </row>
    <row r="78" spans="1:12" x14ac:dyDescent="0.25">
      <c r="A78" s="22" t="s">
        <v>221</v>
      </c>
      <c r="B78" s="23" t="s">
        <v>222</v>
      </c>
      <c r="C78" s="23" t="s">
        <v>204</v>
      </c>
      <c r="D78" s="24"/>
      <c r="E78" s="23"/>
      <c r="F78" s="23"/>
      <c r="G78" s="23"/>
      <c r="H78" s="23"/>
      <c r="I78" s="23"/>
      <c r="J78" s="23"/>
      <c r="K78" s="23"/>
      <c r="L78" s="25" t="str">
        <f>IF(D78="","Decide applicability",IF(G78="","Add justification",IF(AND(D78="Yes",E78="",F78=""),"Add reason code or risk IDs",IF(AND(D78="No",H78&lt;&gt;"Not applicable"),"Set status to Not applicable",IF(AND(D78="Yes",OR(H78="",H78="Not applicable")),"Record status",IF(AND(D78="Yes",K78=""),"Name an owner","OK"))))))</f>
        <v>Decide applicability</v>
      </c>
    </row>
    <row r="79" spans="1:12" x14ac:dyDescent="0.25">
      <c r="A79" s="26" t="s">
        <v>223</v>
      </c>
      <c r="B79" s="27" t="s">
        <v>224</v>
      </c>
      <c r="C79" s="27" t="s">
        <v>204</v>
      </c>
      <c r="D79" s="28"/>
      <c r="E79" s="27"/>
      <c r="F79" s="27"/>
      <c r="G79" s="27"/>
      <c r="H79" s="27"/>
      <c r="I79" s="27"/>
      <c r="J79" s="27"/>
      <c r="K79" s="27"/>
      <c r="L79" s="29" t="str">
        <f>IF(D79="","Decide applicability",IF(G79="","Add justification",IF(AND(D79="Yes",E79="",F79=""),"Add reason code or risk IDs",IF(AND(D79="No",H79&lt;&gt;"Not applicable"),"Set status to Not applicable",IF(AND(D79="Yes",OR(H79="",H79="Not applicable")),"Record status",IF(AND(D79="Yes",K79=""),"Name an owner","OK"))))))</f>
        <v>Decide applicability</v>
      </c>
    </row>
    <row r="80" spans="1:12" x14ac:dyDescent="0.25">
      <c r="A80" s="22" t="s">
        <v>225</v>
      </c>
      <c r="B80" s="23" t="s">
        <v>226</v>
      </c>
      <c r="C80" s="23" t="s">
        <v>204</v>
      </c>
      <c r="D80" s="24"/>
      <c r="E80" s="23"/>
      <c r="F80" s="23"/>
      <c r="G80" s="23"/>
      <c r="H80" s="23"/>
      <c r="I80" s="23"/>
      <c r="J80" s="23"/>
      <c r="K80" s="23"/>
      <c r="L80" s="25" t="str">
        <f>IF(D80="","Decide applicability",IF(G80="","Add justification",IF(AND(D80="Yes",E80="",F80=""),"Add reason code or risk IDs",IF(AND(D80="No",H80&lt;&gt;"Not applicable"),"Set status to Not applicable",IF(AND(D80="Yes",OR(H80="",H80="Not applicable")),"Record status",IF(AND(D80="Yes",K80=""),"Name an owner","OK"))))))</f>
        <v>Decide applicability</v>
      </c>
    </row>
    <row r="81" spans="1:12" x14ac:dyDescent="0.25">
      <c r="A81" s="26" t="s">
        <v>227</v>
      </c>
      <c r="B81" s="27" t="s">
        <v>228</v>
      </c>
      <c r="C81" s="27" t="s">
        <v>204</v>
      </c>
      <c r="D81" s="28"/>
      <c r="E81" s="27"/>
      <c r="F81" s="27"/>
      <c r="G81" s="27"/>
      <c r="H81" s="27"/>
      <c r="I81" s="27"/>
      <c r="J81" s="27"/>
      <c r="K81" s="27"/>
      <c r="L81" s="29" t="str">
        <f>IF(D81="","Decide applicability",IF(G81="","Add justification",IF(AND(D81="Yes",E81="",F81=""),"Add reason code or risk IDs",IF(AND(D81="No",H81&lt;&gt;"Not applicable"),"Set status to Not applicable",IF(AND(D81="Yes",OR(H81="",H81="Not applicable")),"Record status",IF(AND(D81="Yes",K81=""),"Name an owner","OK"))))))</f>
        <v>Decide applicability</v>
      </c>
    </row>
    <row r="82" spans="1:12" x14ac:dyDescent="0.25">
      <c r="A82" s="22" t="s">
        <v>229</v>
      </c>
      <c r="B82" s="23" t="s">
        <v>230</v>
      </c>
      <c r="C82" s="23" t="s">
        <v>204</v>
      </c>
      <c r="D82" s="24"/>
      <c r="E82" s="23"/>
      <c r="F82" s="23"/>
      <c r="G82" s="23"/>
      <c r="H82" s="23"/>
      <c r="I82" s="23"/>
      <c r="J82" s="23"/>
      <c r="K82" s="23"/>
      <c r="L82" s="25" t="str">
        <f>IF(D82="","Decide applicability",IF(G82="","Add justification",IF(AND(D82="Yes",E82="",F82=""),"Add reason code or risk IDs",IF(AND(D82="No",H82&lt;&gt;"Not applicable"),"Set status to Not applicable",IF(AND(D82="Yes",OR(H82="",H82="Not applicable")),"Record status",IF(AND(D82="Yes",K82=""),"Name an owner","OK"))))))</f>
        <v>Decide applicability</v>
      </c>
    </row>
    <row r="83" spans="1:12" x14ac:dyDescent="0.25">
      <c r="A83" s="26" t="s">
        <v>231</v>
      </c>
      <c r="B83" s="27" t="s">
        <v>232</v>
      </c>
      <c r="C83" s="27" t="s">
        <v>204</v>
      </c>
      <c r="D83" s="28"/>
      <c r="E83" s="27"/>
      <c r="F83" s="27"/>
      <c r="G83" s="27"/>
      <c r="H83" s="27"/>
      <c r="I83" s="27"/>
      <c r="J83" s="27"/>
      <c r="K83" s="27"/>
      <c r="L83" s="29" t="str">
        <f>IF(D83="","Decide applicability",IF(G83="","Add justification",IF(AND(D83="Yes",E83="",F83=""),"Add reason code or risk IDs",IF(AND(D83="No",H83&lt;&gt;"Not applicable"),"Set status to Not applicable",IF(AND(D83="Yes",OR(H83="",H83="Not applicable")),"Record status",IF(AND(D83="Yes",K83=""),"Name an owner","OK"))))))</f>
        <v>Decide applicability</v>
      </c>
    </row>
    <row r="84" spans="1:12" x14ac:dyDescent="0.25">
      <c r="A84" s="22" t="s">
        <v>233</v>
      </c>
      <c r="B84" s="23" t="s">
        <v>234</v>
      </c>
      <c r="C84" s="23" t="s">
        <v>204</v>
      </c>
      <c r="D84" s="24"/>
      <c r="E84" s="23"/>
      <c r="F84" s="23"/>
      <c r="G84" s="23"/>
      <c r="H84" s="23"/>
      <c r="I84" s="23"/>
      <c r="J84" s="23"/>
      <c r="K84" s="23"/>
      <c r="L84" s="25" t="str">
        <f>IF(D84="","Decide applicability",IF(G84="","Add justification",IF(AND(D84="Yes",E84="",F84=""),"Add reason code or risk IDs",IF(AND(D84="No",H84&lt;&gt;"Not applicable"),"Set status to Not applicable",IF(AND(D84="Yes",OR(H84="",H84="Not applicable")),"Record status",IF(AND(D84="Yes",K84=""),"Name an owner","OK"))))))</f>
        <v>Decide applicability</v>
      </c>
    </row>
    <row r="85" spans="1:12" x14ac:dyDescent="0.25">
      <c r="A85" s="26" t="s">
        <v>235</v>
      </c>
      <c r="B85" s="27" t="s">
        <v>236</v>
      </c>
      <c r="C85" s="27" t="s">
        <v>204</v>
      </c>
      <c r="D85" s="28"/>
      <c r="E85" s="27"/>
      <c r="F85" s="27"/>
      <c r="G85" s="27"/>
      <c r="H85" s="27"/>
      <c r="I85" s="27"/>
      <c r="J85" s="27"/>
      <c r="K85" s="27"/>
      <c r="L85" s="29" t="str">
        <f>IF(D85="","Decide applicability",IF(G85="","Add justification",IF(AND(D85="Yes",E85="",F85=""),"Add reason code or risk IDs",IF(AND(D85="No",H85&lt;&gt;"Not applicable"),"Set status to Not applicable",IF(AND(D85="Yes",OR(H85="",H85="Not applicable")),"Record status",IF(AND(D85="Yes",K85=""),"Name an owner","OK"))))))</f>
        <v>Decide applicability</v>
      </c>
    </row>
    <row r="86" spans="1:12" x14ac:dyDescent="0.25">
      <c r="A86" s="22" t="s">
        <v>237</v>
      </c>
      <c r="B86" s="23" t="s">
        <v>238</v>
      </c>
      <c r="C86" s="23" t="s">
        <v>204</v>
      </c>
      <c r="D86" s="24"/>
      <c r="E86" s="23"/>
      <c r="F86" s="23"/>
      <c r="G86" s="23"/>
      <c r="H86" s="23"/>
      <c r="I86" s="23"/>
      <c r="J86" s="23"/>
      <c r="K86" s="23"/>
      <c r="L86" s="25" t="str">
        <f>IF(D86="","Decide applicability",IF(G86="","Add justification",IF(AND(D86="Yes",E86="",F86=""),"Add reason code or risk IDs",IF(AND(D86="No",H86&lt;&gt;"Not applicable"),"Set status to Not applicable",IF(AND(D86="Yes",OR(H86="",H86="Not applicable")),"Record status",IF(AND(D86="Yes",K86=""),"Name an owner","OK"))))))</f>
        <v>Decide applicability</v>
      </c>
    </row>
    <row r="87" spans="1:12" x14ac:dyDescent="0.25">
      <c r="A87" s="26" t="s">
        <v>239</v>
      </c>
      <c r="B87" s="27" t="s">
        <v>240</v>
      </c>
      <c r="C87" s="27" t="s">
        <v>204</v>
      </c>
      <c r="D87" s="28"/>
      <c r="E87" s="27"/>
      <c r="F87" s="27"/>
      <c r="G87" s="27"/>
      <c r="H87" s="27"/>
      <c r="I87" s="27"/>
      <c r="J87" s="27"/>
      <c r="K87" s="27"/>
      <c r="L87" s="29" t="str">
        <f>IF(D87="","Decide applicability",IF(G87="","Add justification",IF(AND(D87="Yes",E87="",F87=""),"Add reason code or risk IDs",IF(AND(D87="No",H87&lt;&gt;"Not applicable"),"Set status to Not applicable",IF(AND(D87="Yes",OR(H87="",H87="Not applicable")),"Record status",IF(AND(D87="Yes",K87=""),"Name an owner","OK"))))))</f>
        <v>Decide applicability</v>
      </c>
    </row>
    <row r="88" spans="1:12" x14ac:dyDescent="0.25">
      <c r="A88" s="22" t="s">
        <v>241</v>
      </c>
      <c r="B88" s="23" t="s">
        <v>242</v>
      </c>
      <c r="C88" s="23" t="s">
        <v>204</v>
      </c>
      <c r="D88" s="24"/>
      <c r="E88" s="23"/>
      <c r="F88" s="23"/>
      <c r="G88" s="23"/>
      <c r="H88" s="23"/>
      <c r="I88" s="23"/>
      <c r="J88" s="23"/>
      <c r="K88" s="23"/>
      <c r="L88" s="25" t="str">
        <f>IF(D88="","Decide applicability",IF(G88="","Add justification",IF(AND(D88="Yes",E88="",F88=""),"Add reason code or risk IDs",IF(AND(D88="No",H88&lt;&gt;"Not applicable"),"Set status to Not applicable",IF(AND(D88="Yes",OR(H88="",H88="Not applicable")),"Record status",IF(AND(D88="Yes",K88=""),"Name an owner","OK"))))))</f>
        <v>Decide applicability</v>
      </c>
    </row>
    <row r="89" spans="1:12" x14ac:dyDescent="0.25">
      <c r="A89" s="26" t="s">
        <v>243</v>
      </c>
      <c r="B89" s="27" t="s">
        <v>244</v>
      </c>
      <c r="C89" s="27" t="s">
        <v>204</v>
      </c>
      <c r="D89" s="28"/>
      <c r="E89" s="27"/>
      <c r="F89" s="27"/>
      <c r="G89" s="27"/>
      <c r="H89" s="27"/>
      <c r="I89" s="27"/>
      <c r="J89" s="27"/>
      <c r="K89" s="27"/>
      <c r="L89" s="29" t="str">
        <f>IF(D89="","Decide applicability",IF(G89="","Add justification",IF(AND(D89="Yes",E89="",F89=""),"Add reason code or risk IDs",IF(AND(D89="No",H89&lt;&gt;"Not applicable"),"Set status to Not applicable",IF(AND(D89="Yes",OR(H89="",H89="Not applicable")),"Record status",IF(AND(D89="Yes",K89=""),"Name an owner","OK"))))))</f>
        <v>Decide applicability</v>
      </c>
    </row>
    <row r="90" spans="1:12" x14ac:dyDescent="0.25">
      <c r="A90" s="22" t="s">
        <v>245</v>
      </c>
      <c r="B90" s="23" t="s">
        <v>246</v>
      </c>
      <c r="C90" s="23" t="s">
        <v>204</v>
      </c>
      <c r="D90" s="24"/>
      <c r="E90" s="23"/>
      <c r="F90" s="23"/>
      <c r="G90" s="23"/>
      <c r="H90" s="23"/>
      <c r="I90" s="23"/>
      <c r="J90" s="23"/>
      <c r="K90" s="23"/>
      <c r="L90" s="25" t="str">
        <f>IF(D90="","Decide applicability",IF(G90="","Add justification",IF(AND(D90="Yes",E90="",F90=""),"Add reason code or risk IDs",IF(AND(D90="No",H90&lt;&gt;"Not applicable"),"Set status to Not applicable",IF(AND(D90="Yes",OR(H90="",H90="Not applicable")),"Record status",IF(AND(D90="Yes",K90=""),"Name an owner","OK"))))))</f>
        <v>Decide applicability</v>
      </c>
    </row>
    <row r="91" spans="1:12" x14ac:dyDescent="0.25">
      <c r="A91" s="26" t="s">
        <v>247</v>
      </c>
      <c r="B91" s="27" t="s">
        <v>248</v>
      </c>
      <c r="C91" s="27" t="s">
        <v>204</v>
      </c>
      <c r="D91" s="28"/>
      <c r="E91" s="27"/>
      <c r="F91" s="27"/>
      <c r="G91" s="27"/>
      <c r="H91" s="27"/>
      <c r="I91" s="27"/>
      <c r="J91" s="27"/>
      <c r="K91" s="27"/>
      <c r="L91" s="29" t="str">
        <f>IF(D91="","Decide applicability",IF(G91="","Add justification",IF(AND(D91="Yes",E91="",F91=""),"Add reason code or risk IDs",IF(AND(D91="No",H91&lt;&gt;"Not applicable"),"Set status to Not applicable",IF(AND(D91="Yes",OR(H91="",H91="Not applicable")),"Record status",IF(AND(D91="Yes",K91=""),"Name an owner","OK"))))))</f>
        <v>Decide applicability</v>
      </c>
    </row>
    <row r="92" spans="1:12" x14ac:dyDescent="0.25">
      <c r="A92" s="22" t="s">
        <v>249</v>
      </c>
      <c r="B92" s="23" t="s">
        <v>250</v>
      </c>
      <c r="C92" s="23" t="s">
        <v>204</v>
      </c>
      <c r="D92" s="24"/>
      <c r="E92" s="23"/>
      <c r="F92" s="23"/>
      <c r="G92" s="23"/>
      <c r="H92" s="23"/>
      <c r="I92" s="23"/>
      <c r="J92" s="23"/>
      <c r="K92" s="23"/>
      <c r="L92" s="25" t="str">
        <f>IF(D92="","Decide applicability",IF(G92="","Add justification",IF(AND(D92="Yes",E92="",F92=""),"Add reason code or risk IDs",IF(AND(D92="No",H92&lt;&gt;"Not applicable"),"Set status to Not applicable",IF(AND(D92="Yes",OR(H92="",H92="Not applicable")),"Record status",IF(AND(D92="Yes",K92=""),"Name an owner","OK"))))))</f>
        <v>Decide applicability</v>
      </c>
    </row>
    <row r="93" spans="1:12" x14ac:dyDescent="0.25">
      <c r="A93" s="26" t="s">
        <v>251</v>
      </c>
      <c r="B93" s="27" t="s">
        <v>252</v>
      </c>
      <c r="C93" s="27" t="s">
        <v>204</v>
      </c>
      <c r="D93" s="28"/>
      <c r="E93" s="27"/>
      <c r="F93" s="27"/>
      <c r="G93" s="27"/>
      <c r="H93" s="27"/>
      <c r="I93" s="27"/>
      <c r="J93" s="27"/>
      <c r="K93" s="27"/>
      <c r="L93" s="29" t="str">
        <f>IF(D93="","Decide applicability",IF(G93="","Add justification",IF(AND(D93="Yes",E93="",F93=""),"Add reason code or risk IDs",IF(AND(D93="No",H93&lt;&gt;"Not applicable"),"Set status to Not applicable",IF(AND(D93="Yes",OR(H93="",H93="Not applicable")),"Record status",IF(AND(D93="Yes",K93=""),"Name an owner","OK"))))))</f>
        <v>Decide applicability</v>
      </c>
    </row>
    <row r="94" spans="1:12" x14ac:dyDescent="0.25">
      <c r="A94" s="22" t="s">
        <v>253</v>
      </c>
      <c r="B94" s="23" t="s">
        <v>254</v>
      </c>
      <c r="C94" s="23" t="s">
        <v>204</v>
      </c>
      <c r="D94" s="24"/>
      <c r="E94" s="23"/>
      <c r="F94" s="23"/>
      <c r="G94" s="23"/>
      <c r="H94" s="23"/>
      <c r="I94" s="23"/>
      <c r="J94" s="23"/>
      <c r="K94" s="23"/>
      <c r="L94" s="25" t="str">
        <f>IF(D94="","Decide applicability",IF(G94="","Add justification",IF(AND(D94="Yes",E94="",F94=""),"Add reason code or risk IDs",IF(AND(D94="No",H94&lt;&gt;"Not applicable"),"Set status to Not applicable",IF(AND(D94="Yes",OR(H94="",H94="Not applicable")),"Record status",IF(AND(D94="Yes",K94=""),"Name an owner","OK"))))))</f>
        <v>Decide applicability</v>
      </c>
    </row>
    <row r="95" spans="1:12" x14ac:dyDescent="0.25">
      <c r="A95" s="26" t="s">
        <v>255</v>
      </c>
      <c r="B95" s="27" t="s">
        <v>256</v>
      </c>
      <c r="C95" s="27" t="s">
        <v>204</v>
      </c>
      <c r="D95" s="28"/>
      <c r="E95" s="27"/>
      <c r="F95" s="27"/>
      <c r="G95" s="27"/>
      <c r="H95" s="27"/>
      <c r="I95" s="27"/>
      <c r="J95" s="27"/>
      <c r="K95" s="27"/>
      <c r="L95" s="29" t="str">
        <f>IF(D95="","Decide applicability",IF(G95="","Add justification",IF(AND(D95="Yes",E95="",F95=""),"Add reason code or risk IDs",IF(AND(D95="No",H95&lt;&gt;"Not applicable"),"Set status to Not applicable",IF(AND(D95="Yes",OR(H95="",H95="Not applicable")),"Record status",IF(AND(D95="Yes",K95=""),"Name an owner","OK"))))))</f>
        <v>Decide applicability</v>
      </c>
    </row>
    <row r="96" spans="1:12" x14ac:dyDescent="0.25">
      <c r="A96" s="22" t="s">
        <v>257</v>
      </c>
      <c r="B96" s="23" t="s">
        <v>258</v>
      </c>
      <c r="C96" s="23" t="s">
        <v>204</v>
      </c>
      <c r="D96" s="24"/>
      <c r="E96" s="23"/>
      <c r="F96" s="23"/>
      <c r="G96" s="23"/>
      <c r="H96" s="23"/>
      <c r="I96" s="23"/>
      <c r="J96" s="23"/>
      <c r="K96" s="23"/>
      <c r="L96" s="25" t="str">
        <f>IF(D96="","Decide applicability",IF(G96="","Add justification",IF(AND(D96="Yes",E96="",F96=""),"Add reason code or risk IDs",IF(AND(D96="No",H96&lt;&gt;"Not applicable"),"Set status to Not applicable",IF(AND(D96="Yes",OR(H96="",H96="Not applicable")),"Record status",IF(AND(D96="Yes",K96=""),"Name an owner","OK"))))))</f>
        <v>Decide applicability</v>
      </c>
    </row>
    <row r="97" spans="1:12" x14ac:dyDescent="0.25">
      <c r="A97" s="26" t="s">
        <v>259</v>
      </c>
      <c r="B97" s="27" t="s">
        <v>260</v>
      </c>
      <c r="C97" s="27" t="s">
        <v>204</v>
      </c>
      <c r="D97" s="28"/>
      <c r="E97" s="27"/>
      <c r="F97" s="27"/>
      <c r="G97" s="27"/>
      <c r="H97" s="27"/>
      <c r="I97" s="27"/>
      <c r="J97" s="27"/>
      <c r="K97" s="27"/>
      <c r="L97" s="29" t="str">
        <f>IF(D97="","Decide applicability",IF(G97="","Add justification",IF(AND(D97="Yes",E97="",F97=""),"Add reason code or risk IDs",IF(AND(D97="No",H97&lt;&gt;"Not applicable"),"Set status to Not applicable",IF(AND(D97="Yes",OR(H97="",H97="Not applicable")),"Record status",IF(AND(D97="Yes",K97=""),"Name an owner","OK"))))))</f>
        <v>Decide applicability</v>
      </c>
    </row>
    <row r="98" spans="1:12" x14ac:dyDescent="0.25">
      <c r="A98" s="22" t="s">
        <v>261</v>
      </c>
      <c r="B98" s="23" t="s">
        <v>262</v>
      </c>
      <c r="C98" s="23" t="s">
        <v>204</v>
      </c>
      <c r="D98" s="24"/>
      <c r="E98" s="23"/>
      <c r="F98" s="23"/>
      <c r="G98" s="23"/>
      <c r="H98" s="23"/>
      <c r="I98" s="23"/>
      <c r="J98" s="23"/>
      <c r="K98" s="23"/>
      <c r="L98" s="25" t="str">
        <f>IF(D98="","Decide applicability",IF(G98="","Add justification",IF(AND(D98="Yes",E98="",F98=""),"Add reason code or risk IDs",IF(AND(D98="No",H98&lt;&gt;"Not applicable"),"Set status to Not applicable",IF(AND(D98="Yes",OR(H98="",H98="Not applicable")),"Record status",IF(AND(D98="Yes",K98=""),"Name an owner","OK"))))))</f>
        <v>Decide applicability</v>
      </c>
    </row>
    <row r="99" spans="1:12" x14ac:dyDescent="0.25">
      <c r="A99" s="26" t="s">
        <v>263</v>
      </c>
      <c r="B99" s="27" t="s">
        <v>264</v>
      </c>
      <c r="C99" s="27" t="s">
        <v>204</v>
      </c>
      <c r="D99" s="28"/>
      <c r="E99" s="27"/>
      <c r="F99" s="27"/>
      <c r="G99" s="27"/>
      <c r="H99" s="27"/>
      <c r="I99" s="27"/>
      <c r="J99" s="27"/>
      <c r="K99" s="27"/>
      <c r="L99" s="29" t="str">
        <f>IF(D99="","Decide applicability",IF(G99="","Add justification",IF(AND(D99="Yes",E99="",F99=""),"Add reason code or risk IDs",IF(AND(D99="No",H99&lt;&gt;"Not applicable"),"Set status to Not applicable",IF(AND(D99="Yes",OR(H99="",H99="Not applicable")),"Record status",IF(AND(D99="Yes",K99=""),"Name an owner","OK"))))))</f>
        <v>Decide applicability</v>
      </c>
    </row>
    <row r="100" spans="1:12" x14ac:dyDescent="0.25">
      <c r="A100" s="22" t="s">
        <v>265</v>
      </c>
      <c r="B100" s="23" t="s">
        <v>266</v>
      </c>
      <c r="C100" s="23" t="s">
        <v>204</v>
      </c>
      <c r="D100" s="24"/>
      <c r="E100" s="23"/>
      <c r="F100" s="23"/>
      <c r="G100" s="23"/>
      <c r="H100" s="23"/>
      <c r="I100" s="23"/>
      <c r="J100" s="23"/>
      <c r="K100" s="23"/>
      <c r="L100" s="25" t="str">
        <f>IF(D100="","Decide applicability",IF(G100="","Add justification",IF(AND(D100="Yes",E100="",F100=""),"Add reason code or risk IDs",IF(AND(D100="No",H100&lt;&gt;"Not applicable"),"Set status to Not applicable",IF(AND(D100="Yes",OR(H100="",H100="Not applicable")),"Record status",IF(AND(D100="Yes",K100=""),"Name an owner","OK"))))))</f>
        <v>Decide applicability</v>
      </c>
    </row>
    <row r="101" spans="1:12" x14ac:dyDescent="0.25">
      <c r="A101" s="26" t="s">
        <v>267</v>
      </c>
      <c r="B101" s="27" t="s">
        <v>268</v>
      </c>
      <c r="C101" s="27" t="s">
        <v>204</v>
      </c>
      <c r="D101" s="28"/>
      <c r="E101" s="27"/>
      <c r="F101" s="27"/>
      <c r="G101" s="27"/>
      <c r="H101" s="27"/>
      <c r="I101" s="27"/>
      <c r="J101" s="27"/>
      <c r="K101" s="27"/>
      <c r="L101" s="29" t="str">
        <f>IF(D101="","Decide applicability",IF(G101="","Add justification",IF(AND(D101="Yes",E101="",F101=""),"Add reason code or risk IDs",IF(AND(D101="No",H101&lt;&gt;"Not applicable"),"Set status to Not applicable",IF(AND(D101="Yes",OR(H101="",H101="Not applicable")),"Record status",IF(AND(D101="Yes",K101=""),"Name an owner","OK"))))))</f>
        <v>Decide applicability</v>
      </c>
    </row>
    <row r="102" spans="1:12" x14ac:dyDescent="0.25">
      <c r="A102" s="22" t="s">
        <v>269</v>
      </c>
      <c r="B102" s="23" t="s">
        <v>270</v>
      </c>
      <c r="C102" s="23" t="s">
        <v>204</v>
      </c>
      <c r="D102" s="24"/>
      <c r="E102" s="23"/>
      <c r="F102" s="23"/>
      <c r="G102" s="23"/>
      <c r="H102" s="23"/>
      <c r="I102" s="23"/>
      <c r="J102" s="23"/>
      <c r="K102" s="23"/>
      <c r="L102" s="25" t="str">
        <f>IF(D102="","Decide applicability",IF(G102="","Add justification",IF(AND(D102="Yes",E102="",F102=""),"Add reason code or risk IDs",IF(AND(D102="No",H102&lt;&gt;"Not applicable"),"Set status to Not applicable",IF(AND(D102="Yes",OR(H102="",H102="Not applicable")),"Record status",IF(AND(D102="Yes",K102=""),"Name an owner","OK"))))))</f>
        <v>Decide applicability</v>
      </c>
    </row>
    <row r="103" spans="1:12" x14ac:dyDescent="0.25">
      <c r="A103" s="30" t="s">
        <v>271</v>
      </c>
      <c r="B103" s="31"/>
      <c r="C103" s="31" t="s">
        <v>272</v>
      </c>
      <c r="D103" s="32"/>
      <c r="E103" s="31"/>
      <c r="F103" s="31"/>
      <c r="G103" s="31"/>
      <c r="H103" s="31"/>
      <c r="I103" s="31"/>
      <c r="J103" s="31"/>
      <c r="K103" s="31"/>
      <c r="L103" s="33" t="str">
        <f>IF(B103="","",IF(D103="","Decide applicability",IF(G103="","Add justification",IF(AND(D103="Yes",E103="",F103=""),"Add reason code or risk IDs",IF(AND(D103="No",H103&lt;&gt;"Not applicable"),"Set status to Not applicable",IF(AND(D103="Yes",OR(H103="",H103="Not applicable")),"Record status",IF(AND(D103="Yes",K103=""),"Name an owner","OK")))))))</f>
        <v/>
      </c>
    </row>
    <row r="104" spans="1:12" x14ac:dyDescent="0.25">
      <c r="A104" s="22" t="s">
        <v>273</v>
      </c>
      <c r="B104" s="23"/>
      <c r="C104" s="23" t="s">
        <v>272</v>
      </c>
      <c r="D104" s="24"/>
      <c r="E104" s="23"/>
      <c r="F104" s="23"/>
      <c r="G104" s="23"/>
      <c r="H104" s="23"/>
      <c r="I104" s="23"/>
      <c r="J104" s="23"/>
      <c r="K104" s="23"/>
      <c r="L104" s="25" t="str">
        <f>IF(B104="","",IF(D104="","Decide applicability",IF(G104="","Add justification",IF(AND(D104="Yes",E104="",F104=""),"Add reason code or risk IDs",IF(AND(D104="No",H104&lt;&gt;"Not applicable"),"Set status to Not applicable",IF(AND(D104="Yes",OR(H104="",H104="Not applicable")),"Record status",IF(AND(D104="Yes",K104=""),"Name an owner","OK")))))))</f>
        <v/>
      </c>
    </row>
    <row r="105" spans="1:12" x14ac:dyDescent="0.25">
      <c r="A105" s="26" t="s">
        <v>274</v>
      </c>
      <c r="B105" s="27"/>
      <c r="C105" s="27" t="s">
        <v>272</v>
      </c>
      <c r="D105" s="28"/>
      <c r="E105" s="27"/>
      <c r="F105" s="27"/>
      <c r="G105" s="27"/>
      <c r="H105" s="27"/>
      <c r="I105" s="27"/>
      <c r="J105" s="27"/>
      <c r="K105" s="27"/>
      <c r="L105" s="29" t="str">
        <f>IF(B105="","",IF(D105="","Decide applicability",IF(G105="","Add justification",IF(AND(D105="Yes",E105="",F105=""),"Add reason code or risk IDs",IF(AND(D105="No",H105&lt;&gt;"Not applicable"),"Set status to Not applicable",IF(AND(D105="Yes",OR(H105="",H105="Not applicable")),"Record status",IF(AND(D105="Yes",K105=""),"Name an owner","OK")))))))</f>
        <v/>
      </c>
    </row>
    <row r="106" spans="1:12" x14ac:dyDescent="0.25">
      <c r="A106" s="22" t="s">
        <v>275</v>
      </c>
      <c r="B106" s="23"/>
      <c r="C106" s="23" t="s">
        <v>272</v>
      </c>
      <c r="D106" s="24"/>
      <c r="E106" s="23"/>
      <c r="F106" s="23"/>
      <c r="G106" s="23"/>
      <c r="H106" s="23"/>
      <c r="I106" s="23"/>
      <c r="J106" s="23"/>
      <c r="K106" s="23"/>
      <c r="L106" s="25" t="str">
        <f>IF(B106="","",IF(D106="","Decide applicability",IF(G106="","Add justification",IF(AND(D106="Yes",E106="",F106=""),"Add reason code or risk IDs",IF(AND(D106="No",H106&lt;&gt;"Not applicable"),"Set status to Not applicable",IF(AND(D106="Yes",OR(H106="",H106="Not applicable")),"Record status",IF(AND(D106="Yes",K106=""),"Name an owner","OK")))))))</f>
        <v/>
      </c>
    </row>
    <row r="107" spans="1:12" x14ac:dyDescent="0.25">
      <c r="A107" s="26" t="s">
        <v>276</v>
      </c>
      <c r="B107" s="27"/>
      <c r="C107" s="27" t="s">
        <v>272</v>
      </c>
      <c r="D107" s="28"/>
      <c r="E107" s="27"/>
      <c r="F107" s="27"/>
      <c r="G107" s="27"/>
      <c r="H107" s="27"/>
      <c r="I107" s="27"/>
      <c r="J107" s="27"/>
      <c r="K107" s="27"/>
      <c r="L107" s="29" t="str">
        <f>IF(B107="","",IF(D107="","Decide applicability",IF(G107="","Add justification",IF(AND(D107="Yes",E107="",F107=""),"Add reason code or risk IDs",IF(AND(D107="No",H107&lt;&gt;"Not applicable"),"Set status to Not applicable",IF(AND(D107="Yes",OR(H107="",H107="Not applicable")),"Record status",IF(AND(D107="Yes",K107=""),"Name an owner","OK")))))))</f>
        <v/>
      </c>
    </row>
    <row r="108" spans="1:12" x14ac:dyDescent="0.25">
      <c r="A108" s="22" t="s">
        <v>277</v>
      </c>
      <c r="B108" s="23"/>
      <c r="C108" s="23" t="s">
        <v>272</v>
      </c>
      <c r="D108" s="24"/>
      <c r="E108" s="23"/>
      <c r="F108" s="23"/>
      <c r="G108" s="23"/>
      <c r="H108" s="23"/>
      <c r="I108" s="23"/>
      <c r="J108" s="23"/>
      <c r="K108" s="23"/>
      <c r="L108" s="25" t="str">
        <f>IF(B108="","",IF(D108="","Decide applicability",IF(G108="","Add justification",IF(AND(D108="Yes",E108="",F108=""),"Add reason code or risk IDs",IF(AND(D108="No",H108&lt;&gt;"Not applicable"),"Set status to Not applicable",IF(AND(D108="Yes",OR(H108="",H108="Not applicable")),"Record status",IF(AND(D108="Yes",K108=""),"Name an owner","OK")))))))</f>
        <v/>
      </c>
    </row>
    <row r="109" spans="1:12" x14ac:dyDescent="0.25">
      <c r="A109" s="26" t="s">
        <v>278</v>
      </c>
      <c r="B109" s="27"/>
      <c r="C109" s="27" t="s">
        <v>272</v>
      </c>
      <c r="D109" s="28"/>
      <c r="E109" s="27"/>
      <c r="F109" s="27"/>
      <c r="G109" s="27"/>
      <c r="H109" s="27"/>
      <c r="I109" s="27"/>
      <c r="J109" s="27"/>
      <c r="K109" s="27"/>
      <c r="L109" s="29" t="str">
        <f>IF(B109="","",IF(D109="","Decide applicability",IF(G109="","Add justification",IF(AND(D109="Yes",E109="",F109=""),"Add reason code or risk IDs",IF(AND(D109="No",H109&lt;&gt;"Not applicable"),"Set status to Not applicable",IF(AND(D109="Yes",OR(H109="",H109="Not applicable")),"Record status",IF(AND(D109="Yes",K109=""),"Name an owner","OK")))))))</f>
        <v/>
      </c>
    </row>
    <row r="110" spans="1:12" x14ac:dyDescent="0.25">
      <c r="A110" s="22" t="s">
        <v>279</v>
      </c>
      <c r="B110" s="23"/>
      <c r="C110" s="23" t="s">
        <v>272</v>
      </c>
      <c r="D110" s="24"/>
      <c r="E110" s="23"/>
      <c r="F110" s="23"/>
      <c r="G110" s="23"/>
      <c r="H110" s="23"/>
      <c r="I110" s="23"/>
      <c r="J110" s="23"/>
      <c r="K110" s="23"/>
      <c r="L110" s="25" t="str">
        <f>IF(B110="","",IF(D110="","Decide applicability",IF(G110="","Add justification",IF(AND(D110="Yes",E110="",F110=""),"Add reason code or risk IDs",IF(AND(D110="No",H110&lt;&gt;"Not applicable"),"Set status to Not applicable",IF(AND(D110="Yes",OR(H110="",H110="Not applicable")),"Record status",IF(AND(D110="Yes",K110=""),"Name an owner","OK")))))))</f>
        <v/>
      </c>
    </row>
    <row r="111" spans="1:12" x14ac:dyDescent="0.25">
      <c r="A111" s="26" t="s">
        <v>280</v>
      </c>
      <c r="B111" s="27"/>
      <c r="C111" s="27" t="s">
        <v>272</v>
      </c>
      <c r="D111" s="28"/>
      <c r="E111" s="27"/>
      <c r="F111" s="27"/>
      <c r="G111" s="27"/>
      <c r="H111" s="27"/>
      <c r="I111" s="27"/>
      <c r="J111" s="27"/>
      <c r="K111" s="27"/>
      <c r="L111" s="29" t="str">
        <f>IF(B111="","",IF(D111="","Decide applicability",IF(G111="","Add justification",IF(AND(D111="Yes",E111="",F111=""),"Add reason code or risk IDs",IF(AND(D111="No",H111&lt;&gt;"Not applicable"),"Set status to Not applicable",IF(AND(D111="Yes",OR(H111="",H111="Not applicable")),"Record status",IF(AND(D111="Yes",K111=""),"Name an owner","OK")))))))</f>
        <v/>
      </c>
    </row>
    <row r="112" spans="1:12" x14ac:dyDescent="0.25">
      <c r="A112" s="22" t="s">
        <v>281</v>
      </c>
      <c r="B112" s="23"/>
      <c r="C112" s="23" t="s">
        <v>272</v>
      </c>
      <c r="D112" s="24"/>
      <c r="E112" s="23"/>
      <c r="F112" s="23"/>
      <c r="G112" s="23"/>
      <c r="H112" s="23"/>
      <c r="I112" s="23"/>
      <c r="J112" s="23"/>
      <c r="K112" s="23"/>
      <c r="L112" s="25" t="str">
        <f>IF(B112="","",IF(D112="","Decide applicability",IF(G112="","Add justification",IF(AND(D112="Yes",E112="",F112=""),"Add reason code or risk IDs",IF(AND(D112="No",H112&lt;&gt;"Not applicable"),"Set status to Not applicable",IF(AND(D112="Yes",OR(H112="",H112="Not applicable")),"Record status",IF(AND(D112="Yes",K112=""),"Name an owner","OK")))))))</f>
        <v/>
      </c>
    </row>
  </sheetData>
  <autoFilter ref="A9:L112"/>
  <mergeCells count="12">
    <mergeCell ref="A4:B4"/>
    <mergeCell ref="C4:G4"/>
    <mergeCell ref="I4:L4"/>
    <mergeCell ref="A5:B5"/>
    <mergeCell ref="C5:G5"/>
    <mergeCell ref="I5:L5"/>
    <mergeCell ref="A6:B6"/>
    <mergeCell ref="C6:G6"/>
    <mergeCell ref="I6:L6"/>
    <mergeCell ref="A7:B7"/>
    <mergeCell ref="C7:G7"/>
    <mergeCell ref="I7:L7"/>
  </mergeCells>
  <conditionalFormatting sqref="H10:H112">
    <cfRule type="cellIs" dxfId="0" priority="1" operator="equal">
      <formula>"Implemented"</formula>
    </cfRule>
    <cfRule type="cellIs" dxfId="1" priority="2" operator="equal">
      <formula>"Partly implemented"</formula>
    </cfRule>
    <cfRule type="cellIs" dxfId="2" priority="3" operator="equal">
      <formula>"Planned"</formula>
    </cfRule>
    <cfRule type="cellIs" dxfId="3" priority="4" operator="equal">
      <formula>"Not applicable"</formula>
    </cfRule>
  </conditionalFormatting>
  <conditionalFormatting sqref="L10:L112">
    <cfRule type="cellIs" dxfId="4" priority="5" operator="equal">
      <formula>"OK"</formula>
    </cfRule>
    <cfRule type="expression" dxfId="5" priority="6">
      <formula>AND($L10&lt;&gt;"",$L10&lt;&gt;"OK",$D10&lt;&gt;"")</formula>
    </cfRule>
  </conditionalFormatting>
  <dataValidations count="4">
    <dataValidation type="list" allowBlank="1" showInputMessage="1" promptTitle="Applicable?" prompt="Yes if a risk, legal, regulatory, contractual or business requirement calls for the control. No only with a specific, checkable reason." showErrorMessage="1" errorStyle="stop" errorTitle="Applicable" error="Choose Yes or No." sqref="D10:D112">
      <formula1>"Yes,No"</formula1>
    </dataValidation>
    <dataValidation type="list" allowBlank="1" showInputMessage="1" promptTitle="Reason codes" prompt="R risk treatment, L legal or regulatory, C contractual, B business requirement. Type several if needed, such as R, C." sqref="E10:E112">
      <formula1>"R,L,C,B"</formula1>
    </dataValidation>
    <dataValidation type="textLength" operator="lessThanOrEqual" allowBlank="1" showInputMessage="1" promptTitle="Justification" prompt="Included: the risks treated (by risk ID) and any legal, regulatory or contractual requirement. Excluded: a specific reason an auditor could check." sqref="G10:G112">
      <formula1>32767</formula1>
    </dataValidation>
    <dataValidation type="list" allowBlank="1" showInputMessage="1" promptTitle="Status" prompt="Planned is acceptable when the risk treatment plan gives an owner and a date. Use Not applicable only for excluded controls." showErrorMessage="1" errorStyle="stop" errorTitle="Implementation status" error="Choose one of: Implemented, Partly implemented, Planned, Not applicable." sqref="H10:H112">
      <formula1>"Implemented,Partly implemented,Planned,Not applicable"</formula1>
    </dataValidation>
  </dataValidations>
  <printOptions horizontalCentered="1"/>
  <pageMargins left="0.4" right="0.4" top="0.5" bottom="0.6" header="0.3" footer="0.3"/>
  <pageSetup paperSize="9" orientation="landscape" horizontalDpi="4294967295" verticalDpi="4294967295" scale="100" fitToWidth="1" fitToHeight="0"/>
  <headerFooter>
    <oddFooter>&amp;L&amp;8Sovereign Secure Ltd  |  Statement of Applicability  |  Template version October 2026&amp;R&amp;8Page &amp;P of &amp;N</oddFooter>
  </headerFooter>
  <ignoredErrors>
    <ignoredError sqref="A10:A112" numberStoredAsText="1"/>
  </ignoredError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8A94A3"/>
    <pageSetUpPr fitToPage="1"/>
  </sheetPr>
  <dimension ref="A1:K27"/>
  <sheetViews>
    <sheetView workbookViewId="0">
      <pane ySplit="7" topLeftCell="A8" activePane="bottomLeft" state="frozen"/>
      <selection pane="bottomLeft"/>
    </sheetView>
  </sheetViews>
  <sheetFormatPr defaultRowHeight="15" outlineLevelRow="0" outlineLevelCol="0" x14ac:dyDescent="55"/>
  <cols>
    <col min="1" max="1" width="8" customWidth="1"/>
    <col min="2" max="2" width="54" customWidth="1"/>
    <col min="3" max="3" width="15" customWidth="1"/>
    <col min="4" max="4" width="12" customWidth="1"/>
    <col min="5" max="5" width="11" customWidth="1"/>
    <col min="6" max="6" width="14" customWidth="1"/>
    <col min="7" max="7" width="48" customWidth="1"/>
    <col min="8" max="8" width="18" customWidth="1"/>
    <col min="9" max="9" width="40" customWidth="1"/>
    <col min="10" max="10" width="26" customWidth="1"/>
    <col min="11" max="11" width="22" customWidth="1"/>
  </cols>
  <sheetData>
    <row r="1" ht="30" customHeight="1" spans="1:1" x14ac:dyDescent="0.25">
      <c r="A1" s="15" t="s">
        <v>282</v>
      </c>
    </row>
    <row r="2" ht="18" customHeight="1" spans="1:1" x14ac:dyDescent="0.25">
      <c r="A2" s="16" t="s">
        <v>283</v>
      </c>
    </row>
    <row r="3" ht="4" customHeight="1" spans="1:11" x14ac:dyDescent="0.25">
      <c r="A3" s="3"/>
      <c r="B3" s="3"/>
      <c r="C3" s="3"/>
      <c r="D3" s="3"/>
      <c r="E3" s="3"/>
      <c r="F3" s="3"/>
      <c r="G3" s="3"/>
      <c r="H3" s="3"/>
      <c r="I3" s="3"/>
      <c r="J3" s="3"/>
      <c r="K3" s="3"/>
    </row>
    <row r="4" ht="24" customHeight="1" spans="1:11" x14ac:dyDescent="0.25">
      <c r="A4" s="34" t="s">
        <v>284</v>
      </c>
      <c r="B4" s="34"/>
      <c r="C4" s="34"/>
      <c r="D4" s="34"/>
      <c r="E4" s="34"/>
      <c r="F4" s="34"/>
      <c r="G4" s="34"/>
      <c r="H4" s="34"/>
      <c r="I4" s="34"/>
      <c r="J4" s="34"/>
      <c r="K4" s="34"/>
    </row>
    <row r="5" ht="18" customHeight="1" spans="1:11" x14ac:dyDescent="0.25">
      <c r="A5" s="35" t="s">
        <v>285</v>
      </c>
      <c r="B5" s="35"/>
      <c r="C5" s="35"/>
      <c r="D5" s="35"/>
      <c r="E5" s="35"/>
      <c r="F5" s="35"/>
      <c r="G5" s="35"/>
      <c r="H5" s="35"/>
      <c r="I5" s="35"/>
      <c r="J5" s="35"/>
      <c r="K5" s="35"/>
    </row>
    <row r="6" ht="6" customHeight="1" x14ac:dyDescent="0.25"/>
    <row r="7" ht="44" customHeight="1" spans="1:11" x14ac:dyDescent="0.25">
      <c r="A7" s="21" t="s">
        <v>77</v>
      </c>
      <c r="B7" s="21" t="s">
        <v>78</v>
      </c>
      <c r="C7" s="21" t="s">
        <v>32</v>
      </c>
      <c r="D7" s="21" t="s">
        <v>35</v>
      </c>
      <c r="E7" s="21" t="s">
        <v>37</v>
      </c>
      <c r="F7" s="21" t="s">
        <v>40</v>
      </c>
      <c r="G7" s="21" t="s">
        <v>42</v>
      </c>
      <c r="H7" s="21" t="s">
        <v>44</v>
      </c>
      <c r="I7" s="21" t="s">
        <v>79</v>
      </c>
      <c r="J7" s="21" t="s">
        <v>48</v>
      </c>
      <c r="K7" s="21" t="s">
        <v>80</v>
      </c>
    </row>
    <row r="8" ht="43.5" customHeight="1" spans="1:11" x14ac:dyDescent="0.25">
      <c r="A8" s="22" t="s">
        <v>94</v>
      </c>
      <c r="B8" s="23" t="s">
        <v>95</v>
      </c>
      <c r="C8" s="23" t="s">
        <v>83</v>
      </c>
      <c r="D8" s="24" t="s">
        <v>30</v>
      </c>
      <c r="E8" s="23" t="s">
        <v>286</v>
      </c>
      <c r="F8" s="23" t="s">
        <v>287</v>
      </c>
      <c r="G8" s="23" t="s">
        <v>288</v>
      </c>
      <c r="H8" s="23" t="s">
        <v>289</v>
      </c>
      <c r="I8" s="23" t="s">
        <v>290</v>
      </c>
      <c r="J8" s="23" t="s">
        <v>291</v>
      </c>
      <c r="K8" s="23" t="s">
        <v>292</v>
      </c>
    </row>
    <row r="9" ht="30" customHeight="1" spans="1:11" x14ac:dyDescent="0.25">
      <c r="A9" s="26" t="s">
        <v>126</v>
      </c>
      <c r="B9" s="27" t="s">
        <v>127</v>
      </c>
      <c r="C9" s="27" t="s">
        <v>83</v>
      </c>
      <c r="D9" s="28" t="s">
        <v>30</v>
      </c>
      <c r="E9" s="27" t="s">
        <v>293</v>
      </c>
      <c r="F9" s="27" t="s">
        <v>294</v>
      </c>
      <c r="G9" s="27" t="s">
        <v>295</v>
      </c>
      <c r="H9" s="27" t="s">
        <v>296</v>
      </c>
      <c r="I9" s="27" t="s">
        <v>297</v>
      </c>
      <c r="J9" s="27" t="s">
        <v>298</v>
      </c>
      <c r="K9" s="27" t="s">
        <v>299</v>
      </c>
    </row>
    <row r="10" ht="30" customHeight="1" spans="1:11" x14ac:dyDescent="0.25">
      <c r="A10" s="22" t="s">
        <v>169</v>
      </c>
      <c r="B10" s="23" t="s">
        <v>170</v>
      </c>
      <c r="C10" s="23" t="s">
        <v>158</v>
      </c>
      <c r="D10" s="24" t="s">
        <v>30</v>
      </c>
      <c r="E10" s="23" t="s">
        <v>286</v>
      </c>
      <c r="F10" s="23" t="s">
        <v>300</v>
      </c>
      <c r="G10" s="23" t="s">
        <v>301</v>
      </c>
      <c r="H10" s="23" t="s">
        <v>296</v>
      </c>
      <c r="I10" s="23" t="s">
        <v>302</v>
      </c>
      <c r="J10" s="23" t="s">
        <v>303</v>
      </c>
      <c r="K10" s="23" t="s">
        <v>304</v>
      </c>
    </row>
    <row r="11" ht="43.5" customHeight="1" spans="1:11" x14ac:dyDescent="0.25">
      <c r="A11" s="26" t="s">
        <v>173</v>
      </c>
      <c r="B11" s="27" t="s">
        <v>174</v>
      </c>
      <c r="C11" s="27" t="s">
        <v>175</v>
      </c>
      <c r="D11" s="28" t="s">
        <v>305</v>
      </c>
      <c r="E11" s="27"/>
      <c r="F11" s="27"/>
      <c r="G11" s="27" t="s">
        <v>306</v>
      </c>
      <c r="H11" s="27" t="s">
        <v>307</v>
      </c>
      <c r="I11" s="27" t="s">
        <v>308</v>
      </c>
      <c r="J11" s="27" t="s">
        <v>309</v>
      </c>
      <c r="K11" s="27" t="s">
        <v>292</v>
      </c>
    </row>
    <row r="12" ht="30" customHeight="1" spans="1:11" x14ac:dyDescent="0.25">
      <c r="A12" s="22" t="s">
        <v>190</v>
      </c>
      <c r="B12" s="23" t="s">
        <v>191</v>
      </c>
      <c r="C12" s="23" t="s">
        <v>175</v>
      </c>
      <c r="D12" s="24" t="s">
        <v>30</v>
      </c>
      <c r="E12" s="23" t="s">
        <v>286</v>
      </c>
      <c r="F12" s="23" t="s">
        <v>300</v>
      </c>
      <c r="G12" s="23" t="s">
        <v>310</v>
      </c>
      <c r="H12" s="23" t="s">
        <v>296</v>
      </c>
      <c r="I12" s="23" t="s">
        <v>311</v>
      </c>
      <c r="J12" s="23" t="s">
        <v>312</v>
      </c>
      <c r="K12" s="23" t="s">
        <v>304</v>
      </c>
    </row>
    <row r="13" ht="30" customHeight="1" spans="1:11" x14ac:dyDescent="0.25">
      <c r="A13" s="26" t="s">
        <v>223</v>
      </c>
      <c r="B13" s="27" t="s">
        <v>224</v>
      </c>
      <c r="C13" s="27" t="s">
        <v>204</v>
      </c>
      <c r="D13" s="28" t="s">
        <v>30</v>
      </c>
      <c r="E13" s="27" t="s">
        <v>286</v>
      </c>
      <c r="F13" s="27" t="s">
        <v>313</v>
      </c>
      <c r="G13" s="27" t="s">
        <v>314</v>
      </c>
      <c r="H13" s="27" t="s">
        <v>315</v>
      </c>
      <c r="I13" s="27" t="s">
        <v>316</v>
      </c>
      <c r="J13" s="27" t="s">
        <v>317</v>
      </c>
      <c r="K13" s="27" t="s">
        <v>299</v>
      </c>
    </row>
    <row r="14" ht="30" customHeight="1" spans="1:11" x14ac:dyDescent="0.25">
      <c r="A14" s="22" t="s">
        <v>257</v>
      </c>
      <c r="B14" s="23" t="s">
        <v>258</v>
      </c>
      <c r="C14" s="23" t="s">
        <v>204</v>
      </c>
      <c r="D14" s="24" t="s">
        <v>30</v>
      </c>
      <c r="E14" s="23" t="s">
        <v>286</v>
      </c>
      <c r="F14" s="23" t="s">
        <v>318</v>
      </c>
      <c r="G14" s="23" t="s">
        <v>319</v>
      </c>
      <c r="H14" s="23" t="s">
        <v>296</v>
      </c>
      <c r="I14" s="23" t="s">
        <v>320</v>
      </c>
      <c r="J14" s="23" t="s">
        <v>321</v>
      </c>
      <c r="K14" s="23" t="s">
        <v>299</v>
      </c>
    </row>
    <row r="15" ht="30" customHeight="1" spans="1:11" x14ac:dyDescent="0.25">
      <c r="A15" s="26" t="s">
        <v>261</v>
      </c>
      <c r="B15" s="27" t="s">
        <v>262</v>
      </c>
      <c r="C15" s="27" t="s">
        <v>204</v>
      </c>
      <c r="D15" s="28" t="s">
        <v>305</v>
      </c>
      <c r="E15" s="27"/>
      <c r="F15" s="27"/>
      <c r="G15" s="27" t="s">
        <v>322</v>
      </c>
      <c r="H15" s="27" t="s">
        <v>307</v>
      </c>
      <c r="I15" s="27" t="s">
        <v>323</v>
      </c>
      <c r="J15" s="27" t="s">
        <v>309</v>
      </c>
      <c r="K15" s="27" t="s">
        <v>292</v>
      </c>
    </row>
    <row r="16" ht="30" customHeight="1" spans="1:11" x14ac:dyDescent="0.25">
      <c r="A16" s="22" t="s">
        <v>271</v>
      </c>
      <c r="B16" s="23" t="s">
        <v>324</v>
      </c>
      <c r="C16" s="23" t="s">
        <v>272</v>
      </c>
      <c r="D16" s="24" t="s">
        <v>30</v>
      </c>
      <c r="E16" s="23" t="s">
        <v>325</v>
      </c>
      <c r="F16" s="23"/>
      <c r="G16" s="23" t="s">
        <v>326</v>
      </c>
      <c r="H16" s="23" t="s">
        <v>296</v>
      </c>
      <c r="I16" s="23" t="s">
        <v>327</v>
      </c>
      <c r="J16" s="23" t="s">
        <v>328</v>
      </c>
      <c r="K16" s="23" t="s">
        <v>304</v>
      </c>
    </row>
    <row r="18" ht="20" customHeight="1" spans="1:1" x14ac:dyDescent="0.25">
      <c r="A18" s="36" t="s">
        <v>329</v>
      </c>
    </row>
    <row r="19" ht="16.5" customHeight="1" spans="1:11" x14ac:dyDescent="0.25">
      <c r="A19" s="37" t="s">
        <v>330</v>
      </c>
      <c r="B19" s="37"/>
      <c r="C19" s="37"/>
      <c r="D19" s="37"/>
      <c r="E19" s="37"/>
      <c r="F19" s="37"/>
      <c r="G19" s="37"/>
      <c r="H19" s="37"/>
      <c r="I19" s="37"/>
      <c r="J19" s="37"/>
      <c r="K19" s="37"/>
    </row>
    <row r="20" ht="16.5" customHeight="1" spans="1:11" x14ac:dyDescent="0.25">
      <c r="A20" s="37" t="s">
        <v>331</v>
      </c>
      <c r="B20" s="37"/>
      <c r="C20" s="37"/>
      <c r="D20" s="37"/>
      <c r="E20" s="37"/>
      <c r="F20" s="37"/>
      <c r="G20" s="37"/>
      <c r="H20" s="37"/>
      <c r="I20" s="37"/>
      <c r="J20" s="37"/>
      <c r="K20" s="37"/>
    </row>
    <row r="21" ht="16.5" customHeight="1" spans="1:11" x14ac:dyDescent="0.25">
      <c r="A21" s="37" t="s">
        <v>332</v>
      </c>
      <c r="B21" s="37"/>
      <c r="C21" s="37"/>
      <c r="D21" s="37"/>
      <c r="E21" s="37"/>
      <c r="F21" s="37"/>
      <c r="G21" s="37"/>
      <c r="H21" s="37"/>
      <c r="I21" s="37"/>
      <c r="J21" s="37"/>
      <c r="K21" s="37"/>
    </row>
    <row r="23" ht="20" customHeight="1" spans="1:1" x14ac:dyDescent="0.25">
      <c r="A23" s="36" t="s">
        <v>333</v>
      </c>
    </row>
    <row r="24" ht="20" customHeight="1" spans="1:9" x14ac:dyDescent="0.25">
      <c r="A24" s="38" t="s">
        <v>78</v>
      </c>
      <c r="B24" s="38"/>
      <c r="C24" s="38" t="s">
        <v>334</v>
      </c>
      <c r="D24" s="38"/>
      <c r="E24" s="38"/>
      <c r="F24" s="38"/>
      <c r="G24" s="38" t="s">
        <v>335</v>
      </c>
      <c r="H24" s="38"/>
      <c r="I24" s="38"/>
    </row>
    <row r="25" ht="30" customHeight="1" spans="1:9" x14ac:dyDescent="0.25">
      <c r="A25" s="39" t="s">
        <v>336</v>
      </c>
      <c r="B25" s="39"/>
      <c r="C25" s="40" t="s">
        <v>337</v>
      </c>
      <c r="D25" s="40"/>
      <c r="E25" s="40"/>
      <c r="F25" s="40"/>
      <c r="G25" s="40" t="s">
        <v>338</v>
      </c>
      <c r="H25" s="40"/>
      <c r="I25" s="40"/>
    </row>
    <row r="26" ht="30" customHeight="1" spans="1:9" x14ac:dyDescent="0.25">
      <c r="A26" s="41" t="s">
        <v>339</v>
      </c>
      <c r="B26" s="41"/>
      <c r="C26" s="42" t="s">
        <v>340</v>
      </c>
      <c r="D26" s="42"/>
      <c r="E26" s="42"/>
      <c r="F26" s="42"/>
      <c r="G26" s="42" t="s">
        <v>341</v>
      </c>
      <c r="H26" s="42"/>
      <c r="I26" s="42"/>
    </row>
    <row r="27" ht="16.5" customHeight="1" spans="1:9" x14ac:dyDescent="0.25">
      <c r="A27" s="39" t="s">
        <v>342</v>
      </c>
      <c r="B27" s="39"/>
      <c r="C27" s="40" t="s">
        <v>343</v>
      </c>
      <c r="D27" s="40"/>
      <c r="E27" s="40"/>
      <c r="F27" s="40"/>
      <c r="G27" s="40" t="s">
        <v>344</v>
      </c>
      <c r="H27" s="40"/>
      <c r="I27" s="40"/>
    </row>
  </sheetData>
  <autoFilter ref="A7:K16"/>
  <mergeCells count="17">
    <mergeCell ref="A4:K4"/>
    <mergeCell ref="A5:K5"/>
    <mergeCell ref="A19:K19"/>
    <mergeCell ref="A20:K20"/>
    <mergeCell ref="A21:K21"/>
    <mergeCell ref="A24:B24"/>
    <mergeCell ref="C24:F24"/>
    <mergeCell ref="G24:I24"/>
    <mergeCell ref="A25:B25"/>
    <mergeCell ref="C25:F25"/>
    <mergeCell ref="G25:I25"/>
    <mergeCell ref="A26:B26"/>
    <mergeCell ref="C26:F26"/>
    <mergeCell ref="G26:I26"/>
    <mergeCell ref="A27:B27"/>
    <mergeCell ref="C27:F27"/>
    <mergeCell ref="G27:I27"/>
  </mergeCells>
  <conditionalFormatting sqref="H8:H16">
    <cfRule type="cellIs" dxfId="6" priority="1" operator="equal">
      <formula>"Implemented"</formula>
    </cfRule>
    <cfRule type="cellIs" dxfId="7" priority="2" operator="equal">
      <formula>"Partly implemented"</formula>
    </cfRule>
    <cfRule type="cellIs" dxfId="8" priority="3" operator="equal">
      <formula>"Planned"</formula>
    </cfRule>
    <cfRule type="cellIs" dxfId="9" priority="4" operator="equal">
      <formula>"Not applicable"</formula>
    </cfRule>
  </conditionalFormatting>
  <printOptions horizontalCentered="1"/>
  <pageMargins left="0.4" right="0.4" top="0.5" bottom="0.6" header="0.3" footer="0.3"/>
  <pageSetup paperSize="9" orientation="landscape" horizontalDpi="4294967295" verticalDpi="4294967295" scale="100" fitToWidth="1" fitToHeight="0"/>
  <headerFooter>
    <oddFooter>&amp;L&amp;8Sovereign Secure Ltd  |  Worked example (illustrative only)  |  Template version October 2026&amp;R&amp;8Page &amp;P of &amp;N</oddFooter>
  </headerFooter>
  <ignoredErrors>
    <ignoredError sqref="A8:A16" numberStoredAsText="1"/>
  </ignoredError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1E7B34"/>
    <pageSetUpPr fitToPage="1"/>
  </sheetPr>
  <dimension ref="A1:I44"/>
  <sheetViews>
    <sheetView workbookViewId="0" showGridLines="0">
      <pane ySplit="3" topLeftCell="A4" activePane="bottomLeft" state="frozen"/>
      <selection pane="bottomLeft"/>
    </sheetView>
  </sheetViews>
  <sheetFormatPr defaultRowHeight="15" outlineLevelRow="0" outlineLevelCol="0" x14ac:dyDescent="55"/>
  <cols>
    <col min="1" max="1" width="2" customWidth="1"/>
    <col min="2" max="2" width="40" customWidth="1"/>
    <col min="3" max="9" width="14" customWidth="1"/>
  </cols>
  <sheetData>
    <row r="1" ht="30" customHeight="1" spans="1:2" x14ac:dyDescent="0.25">
      <c r="A1" s="15"/>
      <c r="B1" s="1" t="s">
        <v>345</v>
      </c>
    </row>
    <row r="2" ht="18" customHeight="1" spans="1:2" x14ac:dyDescent="0.25">
      <c r="A2" s="16"/>
      <c r="B2" s="2" t="s">
        <v>346</v>
      </c>
    </row>
    <row r="3" ht="4" customHeight="1" spans="1:9" x14ac:dyDescent="0.25">
      <c r="A3" s="3"/>
      <c r="B3" s="3"/>
      <c r="C3" s="3"/>
      <c r="D3" s="3"/>
      <c r="E3" s="3"/>
      <c r="F3" s="3"/>
      <c r="G3" s="3"/>
      <c r="H3" s="3"/>
      <c r="I3" s="3"/>
    </row>
    <row r="5" ht="30" customHeight="1" spans="2:5" x14ac:dyDescent="0.25">
      <c r="B5" s="43" t="s">
        <v>347</v>
      </c>
      <c r="C5" s="44" t="s">
        <v>348</v>
      </c>
      <c r="D5" s="44"/>
      <c r="E5" s="44"/>
    </row>
    <row r="6" ht="18" customHeight="1" spans="2:5" x14ac:dyDescent="0.25">
      <c r="B6" s="45" t="s">
        <v>69</v>
      </c>
      <c r="C6" s="46" t="str">
        <f>IF('Statement of Applicability'!C4="","Not entered",'Statement of Applicability'!C4)</f>
        <v>Not entered</v>
      </c>
      <c r="D6" s="46"/>
      <c r="E6" s="46"/>
    </row>
    <row r="7" ht="18" customHeight="1" spans="2:5" x14ac:dyDescent="0.25">
      <c r="B7" s="47" t="s">
        <v>73</v>
      </c>
      <c r="C7" s="48" t="str">
        <f>IF('Statement of Applicability'!C6="","Not entered",'Statement of Applicability'!C6)</f>
        <v>Not entered</v>
      </c>
      <c r="D7" s="48"/>
      <c r="E7" s="48"/>
    </row>
    <row r="8" ht="18" customHeight="1" spans="2:5" x14ac:dyDescent="0.25">
      <c r="B8" s="45" t="s">
        <v>74</v>
      </c>
      <c r="C8" s="49" t="str">
        <f>IF('Statement of Applicability'!I6="","Not entered",'Statement of Applicability'!I6)</f>
        <v>Not entered</v>
      </c>
      <c r="D8" s="49"/>
      <c r="E8" s="49"/>
    </row>
    <row r="9" ht="18" customHeight="1" spans="2:5" x14ac:dyDescent="0.25">
      <c r="B9" s="47" t="s">
        <v>76</v>
      </c>
      <c r="C9" s="50" t="str">
        <f>IF('Statement of Applicability'!I7="","Not entered",'Statement of Applicability'!I7)</f>
        <v>Not entered</v>
      </c>
      <c r="D9" s="50"/>
      <c r="E9" s="50"/>
    </row>
    <row r="11" ht="30" customHeight="1" spans="2:4" x14ac:dyDescent="0.25">
      <c r="B11" s="43" t="s">
        <v>349</v>
      </c>
      <c r="C11" s="44" t="s">
        <v>350</v>
      </c>
      <c r="D11" s="44" t="s">
        <v>351</v>
      </c>
    </row>
    <row r="12" ht="18" customHeight="1" spans="2:4" x14ac:dyDescent="0.25">
      <c r="B12" s="45" t="s">
        <v>352</v>
      </c>
      <c r="C12" s="51">
        <f>COUNTA('Statement of Applicability'!$A$10:$A$102)</f>
        <v>93</v>
      </c>
      <c r="D12" s="52">
        <f>IFERROR(C12/C12,0)</f>
        <v>1</v>
      </c>
    </row>
    <row r="13" ht="18" customHeight="1" spans="2:4" x14ac:dyDescent="0.25">
      <c r="B13" s="47" t="s">
        <v>353</v>
      </c>
      <c r="C13" s="53">
        <f>COUNTIF('Statement of Applicability'!$D$10:$D$102,"Yes")</f>
        <v>0</v>
      </c>
      <c r="D13" s="54">
        <f>IFERROR(C13/C12,0)</f>
        <v>0</v>
      </c>
    </row>
    <row r="14" ht="18" customHeight="1" spans="2:4" x14ac:dyDescent="0.25">
      <c r="B14" s="45" t="s">
        <v>354</v>
      </c>
      <c r="C14" s="51">
        <f>COUNTIF('Statement of Applicability'!$D$10:$D$102,"No")</f>
        <v>0</v>
      </c>
      <c r="D14" s="52">
        <f>IFERROR(C14/C12,0)</f>
        <v>0</v>
      </c>
    </row>
    <row r="15" ht="18" customHeight="1" spans="2:4" x14ac:dyDescent="0.25">
      <c r="B15" s="47" t="s">
        <v>355</v>
      </c>
      <c r="C15" s="53">
        <f>C12-C13-C14</f>
        <v>93</v>
      </c>
      <c r="D15" s="54">
        <f>IFERROR(C15/C12,0)</f>
        <v>1</v>
      </c>
    </row>
    <row r="17" ht="30" customHeight="1" spans="2:4" x14ac:dyDescent="0.25">
      <c r="B17" s="43" t="s">
        <v>356</v>
      </c>
      <c r="C17" s="44" t="s">
        <v>350</v>
      </c>
      <c r="D17" s="44" t="s">
        <v>357</v>
      </c>
    </row>
    <row r="18" ht="18" customHeight="1" spans="2:4" x14ac:dyDescent="0.25">
      <c r="B18" s="45" t="s">
        <v>296</v>
      </c>
      <c r="C18" s="51">
        <f>COUNTIFS('Statement of Applicability'!$D$10:$D$102,"Yes",'Statement of Applicability'!$H$10:$H$102,"Implemented")</f>
        <v>0</v>
      </c>
      <c r="D18" s="52">
        <f>IFERROR(C18/C$13,0)</f>
        <v>0</v>
      </c>
    </row>
    <row r="19" ht="18" customHeight="1" spans="2:4" x14ac:dyDescent="0.25">
      <c r="B19" s="47" t="s">
        <v>289</v>
      </c>
      <c r="C19" s="53">
        <f>COUNTIFS('Statement of Applicability'!$D$10:$D$102,"Yes",'Statement of Applicability'!$H$10:$H$102,"Partly implemented")</f>
        <v>0</v>
      </c>
      <c r="D19" s="54">
        <f>IFERROR(C19/C$13,0)</f>
        <v>0</v>
      </c>
    </row>
    <row r="20" ht="18" customHeight="1" spans="2:4" x14ac:dyDescent="0.25">
      <c r="B20" s="45" t="s">
        <v>315</v>
      </c>
      <c r="C20" s="51">
        <f>COUNTIFS('Statement of Applicability'!$D$10:$D$102,"Yes",'Statement of Applicability'!$H$10:$H$102,"Planned")</f>
        <v>0</v>
      </c>
      <c r="D20" s="52">
        <f>IFERROR(C20/C$13,0)</f>
        <v>0</v>
      </c>
    </row>
    <row r="21" ht="18" customHeight="1" spans="2:4" x14ac:dyDescent="0.25">
      <c r="B21" s="47" t="s">
        <v>358</v>
      </c>
      <c r="C21" s="53">
        <f>C13-SUM(C18:C20)</f>
        <v>0</v>
      </c>
      <c r="D21" s="54">
        <f>IFERROR(C21/C$13,0)</f>
        <v>0</v>
      </c>
    </row>
    <row r="22" ht="18" customHeight="1" spans="2:4" x14ac:dyDescent="0.25">
      <c r="B22" s="55" t="s">
        <v>359</v>
      </c>
      <c r="C22" s="56">
        <f>SUM(C18:C21)</f>
        <v>0</v>
      </c>
      <c r="D22" s="57">
        <f>IFERROR(C22/C$13,0)</f>
        <v>0</v>
      </c>
    </row>
    <row r="24" ht="30" customHeight="1" spans="2:9" x14ac:dyDescent="0.25">
      <c r="B24" s="43" t="s">
        <v>360</v>
      </c>
      <c r="C24" s="44" t="s">
        <v>350</v>
      </c>
      <c r="D24" s="44" t="s">
        <v>361</v>
      </c>
      <c r="E24" s="44" t="s">
        <v>362</v>
      </c>
      <c r="F24" s="44" t="s">
        <v>363</v>
      </c>
      <c r="G24" s="44" t="s">
        <v>296</v>
      </c>
      <c r="H24" s="44" t="s">
        <v>289</v>
      </c>
      <c r="I24" s="44" t="s">
        <v>315</v>
      </c>
    </row>
    <row r="25" ht="18" customHeight="1" spans="2:9" x14ac:dyDescent="0.25">
      <c r="B25" s="45" t="s">
        <v>83</v>
      </c>
      <c r="C25" s="46">
        <f>COUNTIF('Statement of Applicability'!$C$10:$C$102,"Organisational")</f>
        <v>37</v>
      </c>
      <c r="D25" s="46">
        <f>COUNTIFS('Statement of Applicability'!$C$10:$C$102,"Organisational",'Statement of Applicability'!$D$10:$D$102,"Yes")</f>
        <v>0</v>
      </c>
      <c r="E25" s="46">
        <f>COUNTIFS('Statement of Applicability'!$C$10:$C$102,"Organisational",'Statement of Applicability'!$D$10:$D$102,"No")</f>
        <v>0</v>
      </c>
      <c r="F25" s="46">
        <f>C25-D25-E25</f>
        <v>37</v>
      </c>
      <c r="G25" s="46">
        <f>COUNTIFS('Statement of Applicability'!$C$10:$C$102,"Organisational",'Statement of Applicability'!$D$10:$D$102,"Yes",'Statement of Applicability'!$H$10:$H$102,"Implemented")</f>
        <v>0</v>
      </c>
      <c r="H25" s="46">
        <f>COUNTIFS('Statement of Applicability'!$C$10:$C$102,"Organisational",'Statement of Applicability'!$D$10:$D$102,"Yes",'Statement of Applicability'!$H$10:$H$102,"Partly implemented")</f>
        <v>0</v>
      </c>
      <c r="I25" s="46">
        <f>COUNTIFS('Statement of Applicability'!$C$10:$C$102,"Organisational",'Statement of Applicability'!$D$10:$D$102,"Yes",'Statement of Applicability'!$H$10:$H$102,"Planned")</f>
        <v>0</v>
      </c>
    </row>
    <row r="26" ht="18" customHeight="1" spans="2:9" x14ac:dyDescent="0.25">
      <c r="B26" s="47" t="s">
        <v>158</v>
      </c>
      <c r="C26" s="48">
        <f>COUNTIF('Statement of Applicability'!$C$10:$C$102,"People")</f>
        <v>8</v>
      </c>
      <c r="D26" s="48">
        <f>COUNTIFS('Statement of Applicability'!$C$10:$C$102,"People",'Statement of Applicability'!$D$10:$D$102,"Yes")</f>
        <v>0</v>
      </c>
      <c r="E26" s="48">
        <f>COUNTIFS('Statement of Applicability'!$C$10:$C$102,"People",'Statement of Applicability'!$D$10:$D$102,"No")</f>
        <v>0</v>
      </c>
      <c r="F26" s="48">
        <f>C26-D26-E26</f>
        <v>8</v>
      </c>
      <c r="G26" s="48">
        <f>COUNTIFS('Statement of Applicability'!$C$10:$C$102,"People",'Statement of Applicability'!$D$10:$D$102,"Yes",'Statement of Applicability'!$H$10:$H$102,"Implemented")</f>
        <v>0</v>
      </c>
      <c r="H26" s="48">
        <f>COUNTIFS('Statement of Applicability'!$C$10:$C$102,"People",'Statement of Applicability'!$D$10:$D$102,"Yes",'Statement of Applicability'!$H$10:$H$102,"Partly implemented")</f>
        <v>0</v>
      </c>
      <c r="I26" s="48">
        <f>COUNTIFS('Statement of Applicability'!$C$10:$C$102,"People",'Statement of Applicability'!$D$10:$D$102,"Yes",'Statement of Applicability'!$H$10:$H$102,"Planned")</f>
        <v>0</v>
      </c>
    </row>
    <row r="27" ht="18" customHeight="1" spans="2:9" x14ac:dyDescent="0.25">
      <c r="B27" s="45" t="s">
        <v>175</v>
      </c>
      <c r="C27" s="46">
        <f>COUNTIF('Statement of Applicability'!$C$10:$C$102,"Physical")</f>
        <v>14</v>
      </c>
      <c r="D27" s="46">
        <f>COUNTIFS('Statement of Applicability'!$C$10:$C$102,"Physical",'Statement of Applicability'!$D$10:$D$102,"Yes")</f>
        <v>0</v>
      </c>
      <c r="E27" s="46">
        <f>COUNTIFS('Statement of Applicability'!$C$10:$C$102,"Physical",'Statement of Applicability'!$D$10:$D$102,"No")</f>
        <v>0</v>
      </c>
      <c r="F27" s="46">
        <f>C27-D27-E27</f>
        <v>14</v>
      </c>
      <c r="G27" s="46">
        <f>COUNTIFS('Statement of Applicability'!$C$10:$C$102,"Physical",'Statement of Applicability'!$D$10:$D$102,"Yes",'Statement of Applicability'!$H$10:$H$102,"Implemented")</f>
        <v>0</v>
      </c>
      <c r="H27" s="46">
        <f>COUNTIFS('Statement of Applicability'!$C$10:$C$102,"Physical",'Statement of Applicability'!$D$10:$D$102,"Yes",'Statement of Applicability'!$H$10:$H$102,"Partly implemented")</f>
        <v>0</v>
      </c>
      <c r="I27" s="46">
        <f>COUNTIFS('Statement of Applicability'!$C$10:$C$102,"Physical",'Statement of Applicability'!$D$10:$D$102,"Yes",'Statement of Applicability'!$H$10:$H$102,"Planned")</f>
        <v>0</v>
      </c>
    </row>
    <row r="28" ht="18" customHeight="1" spans="2:9" x14ac:dyDescent="0.25">
      <c r="B28" s="47" t="s">
        <v>204</v>
      </c>
      <c r="C28" s="48">
        <f>COUNTIF('Statement of Applicability'!$C$10:$C$102,"Technological")</f>
        <v>34</v>
      </c>
      <c r="D28" s="48">
        <f>COUNTIFS('Statement of Applicability'!$C$10:$C$102,"Technological",'Statement of Applicability'!$D$10:$D$102,"Yes")</f>
        <v>0</v>
      </c>
      <c r="E28" s="48">
        <f>COUNTIFS('Statement of Applicability'!$C$10:$C$102,"Technological",'Statement of Applicability'!$D$10:$D$102,"No")</f>
        <v>0</v>
      </c>
      <c r="F28" s="48">
        <f>C28-D28-E28</f>
        <v>34</v>
      </c>
      <c r="G28" s="48">
        <f>COUNTIFS('Statement of Applicability'!$C$10:$C$102,"Technological",'Statement of Applicability'!$D$10:$D$102,"Yes",'Statement of Applicability'!$H$10:$H$102,"Implemented")</f>
        <v>0</v>
      </c>
      <c r="H28" s="48">
        <f>COUNTIFS('Statement of Applicability'!$C$10:$C$102,"Technological",'Statement of Applicability'!$D$10:$D$102,"Yes",'Statement of Applicability'!$H$10:$H$102,"Partly implemented")</f>
        <v>0</v>
      </c>
      <c r="I28" s="48">
        <f>COUNTIFS('Statement of Applicability'!$C$10:$C$102,"Technological",'Statement of Applicability'!$D$10:$D$102,"Yes",'Statement of Applicability'!$H$10:$H$102,"Planned")</f>
        <v>0</v>
      </c>
    </row>
    <row r="29" ht="18" customHeight="1" spans="2:9" x14ac:dyDescent="0.25">
      <c r="B29" s="55" t="s">
        <v>364</v>
      </c>
      <c r="C29" s="58">
        <f>SUM(C25:C28)</f>
        <v>93</v>
      </c>
      <c r="D29" s="58">
        <f>SUM(D25:D28)</f>
        <v>0</v>
      </c>
      <c r="E29" s="58">
        <f>SUM(E25:E28)</f>
        <v>0</v>
      </c>
      <c r="F29" s="58">
        <f>SUM(F25:F28)</f>
        <v>93</v>
      </c>
      <c r="G29" s="58">
        <f>SUM(G25:G28)</f>
        <v>0</v>
      </c>
      <c r="H29" s="58">
        <f>SUM(H25:H28)</f>
        <v>0</v>
      </c>
      <c r="I29" s="58">
        <f>SUM(I25:I28)</f>
        <v>0</v>
      </c>
    </row>
    <row r="31" ht="30" customHeight="1" spans="2:3" x14ac:dyDescent="0.25">
      <c r="B31" s="43" t="s">
        <v>365</v>
      </c>
      <c r="C31" s="44" t="s">
        <v>350</v>
      </c>
    </row>
    <row r="32" ht="18" customHeight="1" spans="2:3" x14ac:dyDescent="0.25">
      <c r="B32" s="45" t="s">
        <v>366</v>
      </c>
      <c r="C32" s="46">
        <f>COUNTA('Statement of Applicability'!$B$103:$B$112)</f>
        <v>0</v>
      </c>
    </row>
    <row r="33" ht="18" customHeight="1" spans="2:3" x14ac:dyDescent="0.25">
      <c r="B33" s="47" t="s">
        <v>361</v>
      </c>
      <c r="C33" s="48">
        <f>COUNTIFS('Statement of Applicability'!$B$103:$B$112,"&lt;&gt;",'Statement of Applicability'!$D$103:$D$112,"Yes")</f>
        <v>0</v>
      </c>
    </row>
    <row r="34" ht="18" customHeight="1" spans="2:3" x14ac:dyDescent="0.25">
      <c r="B34" s="45" t="s">
        <v>296</v>
      </c>
      <c r="C34" s="46">
        <f>COUNTIFS('Statement of Applicability'!$B$103:$B$112,"&lt;&gt;",'Statement of Applicability'!$D$103:$D$112,"Yes",'Statement of Applicability'!$H$103:$H$112,"Implemented")</f>
        <v>0</v>
      </c>
    </row>
    <row r="35" ht="18" customHeight="1" spans="2:3" x14ac:dyDescent="0.25">
      <c r="B35" s="47" t="s">
        <v>289</v>
      </c>
      <c r="C35" s="48">
        <f>COUNTIFS('Statement of Applicability'!$B$103:$B$112,"&lt;&gt;",'Statement of Applicability'!$D$103:$D$112,"Yes",'Statement of Applicability'!$H$103:$H$112,"Partly implemented")</f>
        <v>0</v>
      </c>
    </row>
    <row r="36" ht="18" customHeight="1" spans="2:3" x14ac:dyDescent="0.25">
      <c r="B36" s="45" t="s">
        <v>315</v>
      </c>
      <c r="C36" s="46">
        <f>COUNTIFS('Statement of Applicability'!$B$103:$B$112,"&lt;&gt;",'Statement of Applicability'!$D$103:$D$112,"Yes",'Statement of Applicability'!$H$103:$H$112,"Planned")</f>
        <v>0</v>
      </c>
    </row>
    <row r="38" ht="30" customHeight="1" spans="2:3" x14ac:dyDescent="0.25">
      <c r="B38" s="43" t="s">
        <v>367</v>
      </c>
      <c r="C38" s="44" t="s">
        <v>368</v>
      </c>
    </row>
    <row r="39" ht="18" customHeight="1" spans="2:3" x14ac:dyDescent="0.25">
      <c r="B39" s="45" t="s">
        <v>369</v>
      </c>
      <c r="C39" s="52">
        <f>IFERROR((C13+C14)/C12,0)</f>
        <v>0</v>
      </c>
    </row>
    <row r="40" ht="18" customHeight="1" spans="2:3" x14ac:dyDescent="0.25">
      <c r="B40" s="47" t="s">
        <v>370</v>
      </c>
      <c r="C40" s="54">
        <f>IFERROR(C18/C13,0)</f>
        <v>0</v>
      </c>
    </row>
    <row r="41" ht="18" customHeight="1" spans="2:3" x14ac:dyDescent="0.25">
      <c r="B41" s="45" t="s">
        <v>371</v>
      </c>
      <c r="C41" s="46">
        <f>COUNTIF('Statement of Applicability'!$L$10:$L$112,"OK")</f>
        <v>0</v>
      </c>
    </row>
    <row r="42" ht="18" customHeight="1" spans="2:3" x14ac:dyDescent="0.25">
      <c r="B42" s="47" t="s">
        <v>372</v>
      </c>
      <c r="C42" s="48">
        <f>ROWS('Statement of Applicability'!$L$10:$L$102)-COUNTIF('Statement of Applicability'!$L$10:$L$102,"OK")+COUNTA('Statement of Applicability'!$B$103:$B$112)-COUNTIF('Statement of Applicability'!$L$103:$L$112,"OK")</f>
        <v>93</v>
      </c>
    </row>
    <row r="44" ht="28" customHeight="1" spans="2:9" x14ac:dyDescent="0.25">
      <c r="B44" s="59" t="s">
        <v>373</v>
      </c>
      <c r="C44" s="59"/>
      <c r="D44" s="59"/>
      <c r="E44" s="59"/>
      <c r="F44" s="59"/>
      <c r="G44" s="59"/>
      <c r="H44" s="59"/>
      <c r="I44" s="59"/>
    </row>
  </sheetData>
  <mergeCells count="6">
    <mergeCell ref="C5:E5"/>
    <mergeCell ref="C6:E6"/>
    <mergeCell ref="C7:E7"/>
    <mergeCell ref="C8:E8"/>
    <mergeCell ref="C9:E9"/>
    <mergeCell ref="B44:I44"/>
  </mergeCells>
  <printOptions horizontalCentered="1"/>
  <pageMargins left="0.4" right="0.4" top="0.5" bottom="0.6" header="0.3" footer="0.3"/>
  <pageSetup paperSize="9" orientation="landscape" horizontalDpi="4294967295" verticalDpi="4294967295" scale="100" fitToWidth="1" fitToHeight="0"/>
  <headerFooter>
    <oddFooter>&amp;L&amp;8Sovereign Secure Ltd  |  SoA summary  |  Template version October 2026&amp;R&amp;8Page &amp;P of &amp;N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About this template</vt:lpstr>
      <vt:lpstr>Statement of Applicability</vt:lpstr>
      <vt:lpstr>Worked example</vt:lpstr>
      <vt:lpstr>Summary</vt:lpstr>
    </vt:vector>
  </TitlesOfParts>
  <Company>Sovereign Secure Ltd</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Sovereign Secure Ltd</dc:creator>
  <dc:title>ISO 27001 Statement of Applicability template</dc:title>
  <dc:subject>ISO/IEC 27001:2022 Statement of Applicability, all 93 Annex A controls</dc:subject>
  <dc:description>Free Statement of Applicability template from Sovereign Secure Ltd (sovereignsecure.co.uk). Version October 2026.</dc:description>
  <cp:keywords>ISO 27001, Statement of Applicability, SoA, Annex A</cp:keywords>
  <cp:category/>
  <cp:lastModifiedBy>Sovereign Secure Ltd</cp:lastModifiedBy>
  <dcterms:created xsi:type="dcterms:W3CDTF">2026-10-13T09:00:00Z</dcterms:created>
  <dcterms:modified xsi:type="dcterms:W3CDTF">2026-10-13T09:00:00Z</dcterms:modified>
</cp:coreProperties>
</file>