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Summary" state="visible" r:id="rId5"/>
    <sheet sheetId="3" name="Project plan" state="visible" r:id="rId6"/>
    <sheet sheetId="4" name="Roles" state="visible" r:id="rId7"/>
  </sheets>
  <definedNames>
    <definedName name="_xlnm.Print_Titles" localSheetId="2">'Project plan'!$4:$4</definedName>
    <definedName name="_xlnm.Print_Titles" localSheetId="3">'Roles'!$4:$4</definedName>
  </definedNames>
  <calcPr calcId="171027" fullCalcOnLoad="1"/>
</workbook>
</file>

<file path=xl/sharedStrings.xml><?xml version="1.0" encoding="utf-8"?>
<sst xmlns="http://schemas.openxmlformats.org/spreadsheetml/2006/main" count="336" uniqueCount="241">
  <si>
    <t>ISO 27001 implementation plan (ISO/IEC 27001:2022)</t>
  </si>
  <si>
    <t>Sovereign Secure Ltd  |  Version: October 2026  |  Free to use and adapt within your organisation</t>
  </si>
  <si>
    <t>What this is</t>
  </si>
  <si>
    <t>A project plan for implementing ISO/IEC 27001:2022, including Amendment 1 (2024). It turns the 11-step roadmap on our ISO 27001 implementation page into 31 tasks in six phases, each with the clauses it meets, the output it produces and an indicative month from a six-month plan for a mid-sized organisation. Add owners, start dates and durations, and the Summary sheet shows progress by phase.</t>
  </si>
  <si>
    <t>Read the guide</t>
  </si>
  <si>
    <t>https://sovereignsecure.co.uk/iso-27001-implementation/</t>
  </si>
  <si>
    <t>What is in this workbook</t>
  </si>
  <si>
    <t>Summary</t>
  </si>
  <si>
    <t>Progress by phase and overall, the six milestones and the planned end date of each phase. It updates as you fill in the project plan.</t>
  </si>
  <si>
    <t>Project plan</t>
  </si>
  <si>
    <t>31 tasks across the 11 steps and six phases: plan, assess risk, build, operate, check and certify.</t>
  </si>
  <si>
    <t>Roles</t>
  </si>
  <si>
    <t>Who does what in an ISO 27001 implementation, with a column to name each person.</t>
  </si>
  <si>
    <t>How to use it</t>
  </si>
  <si>
    <t>Step 1</t>
  </si>
  <si>
    <t>Name the ISMS owner and the people in each role on the Roles sheet first.</t>
  </si>
  <si>
    <t>Step 2</t>
  </si>
  <si>
    <t>On the Project plan sheet, give each task an owner, a start date and a duration in weeks. The end date calculates itself.</t>
  </si>
  <si>
    <t>Step 3</t>
  </si>
  <si>
    <t>Use the Indicative month column as a starting point only. Small, cloud-based teams are often faster; larger or multi-site scopes take longer.</t>
  </si>
  <si>
    <t>Step 4</t>
  </si>
  <si>
    <t>Switch on controls that produce periodic records, such as access reviews and backup tests, as early as you can, so there are records to sample before the audits.</t>
  </si>
  <si>
    <t>Step 5</t>
  </si>
  <si>
    <t>Update the Status column each week. The Summary sheet shows progress by phase and which milestones are done.</t>
  </si>
  <si>
    <t>Step 6</t>
  </si>
  <si>
    <t>Leave time between the internal audit, the management review and Stage 1 to fix what they find.</t>
  </si>
  <si>
    <t>Important</t>
  </si>
  <si>
    <t>Timings are indicative. For most small and mid-sized organisations, ISO 27001 takes three to nine months from start to certificate; scope, starting maturity and how quickly decisions are made matter more than headcount alone.</t>
  </si>
  <si>
    <t>ISO 27001 sets no minimum period for running the ISMS before certification, but the certification body needs records to sample and a completed internal audit and management review.</t>
  </si>
  <si>
    <t>This plan does not reproduce ISO/IEC 27001, and clause numbers are references only. Following it does not on its own make an organisation conform to ISO 27001 or guarantee certification, which only an independent certification body can grant.</t>
  </si>
  <si>
    <t>Free to use and adapt within your organisation.</t>
  </si>
  <si>
    <t>Get help</t>
  </si>
  <si>
    <t>Enquiry form</t>
  </si>
  <si>
    <t>Use the enquiry form on our ISO 27001 implementation page, which is already set to ISO 27001</t>
  </si>
  <si>
    <t>Phone</t>
  </si>
  <si>
    <t>+44 161 523 5276</t>
  </si>
  <si>
    <t>Email</t>
  </si>
  <si>
    <t>contactus@sovereignsecure.co.uk</t>
  </si>
  <si>
    <t>Website</t>
  </si>
  <si>
    <t>sovereignsecure.co.uk</t>
  </si>
  <si>
    <t>About Sovereign Secure</t>
  </si>
  <si>
    <t>Sovereign Secure Ltd is an ISO 27001-certified UK consultancy, a PCI SSC-approved QSA company and an IASME-licensed Cyber Essentials certification body. We can validate your self-assessment with an ISO 27001 gap analysis, run your internal audit or support the whole project. Certification audits are carried out by an independent certification body, our partner MQA International. Companies House 08334453. 16 Whalley Road, Accrington, Lancashire, BB5 1AA.</t>
  </si>
  <si>
    <t>ISO 27001 implementation plan: summary</t>
  </si>
  <si>
    <t>Sovereign Secure Ltd  |  sovereignsecure.co.uk  |  +44 161 523 5276  |  Version: October 2026</t>
  </si>
  <si>
    <t>Progress by phase</t>
  </si>
  <si>
    <t>Phase</t>
  </si>
  <si>
    <t>Tasks</t>
  </si>
  <si>
    <t>Done</t>
  </si>
  <si>
    <t>In progress</t>
  </si>
  <si>
    <t>Not started</t>
  </si>
  <si>
    <t>Done (%)</t>
  </si>
  <si>
    <t>Planned end</t>
  </si>
  <si>
    <t>1. Plan</t>
  </si>
  <si>
    <t>2. Assess risk</t>
  </si>
  <si>
    <t>3. Build</t>
  </si>
  <si>
    <t>4. Operate</t>
  </si>
  <si>
    <t>5. Check</t>
  </si>
  <si>
    <t>6. Certify</t>
  </si>
  <si>
    <t>All phases</t>
  </si>
  <si>
    <t>Milestones</t>
  </si>
  <si>
    <t>Milestone</t>
  </si>
  <si>
    <t>Status</t>
  </si>
  <si>
    <t/>
  </si>
  <si>
    <t>Scope and plan approved by top management</t>
  </si>
  <si>
    <t>Risk owners approve treatment and accept residual risk</t>
  </si>
  <si>
    <t>Every applicable control has an owner and is running</t>
  </si>
  <si>
    <t>Enough records for an auditor to sample</t>
  </si>
  <si>
    <t>No open major findings</t>
  </si>
  <si>
    <t>Certificate issued; surveillance audits planned for years two and three</t>
  </si>
  <si>
    <t>Do not type in this sheet: every figure is a formula. A milestone shows Done when every task in its phase is done. Planned end is the latest end date entered for that phase.</t>
  </si>
  <si>
    <t>ISO 27001 implementation plan</t>
  </si>
  <si>
    <t>Sovereign Secure Ltd  |  sovereignsecure.co.uk  |  +44 161 523 5276  |  Version: October 2026  |  11 steps in six phases, ISO/IEC 27001:2022</t>
  </si>
  <si>
    <r>
      <rPr>
        <color rgb="FF1F2933"/>
        <sz val="10"/>
        <rFont val="Calibri"/>
      </rPr>
      <t xml:space="preserve">Fill in the </t>
    </r>
    <r>
      <rPr>
        <b/>
        <color rgb="FFE02840"/>
        <sz val="10"/>
        <rFont val="Calibri"/>
      </rPr>
      <t>red columns</t>
    </r>
    <r>
      <rPr>
        <color rgb="FF1F2933"/>
        <sz val="10"/>
        <rFont val="Calibri"/>
      </rPr>
      <t>: owner, start date, duration in weeks and status. The end date calculates itself. Rows marked (milestone) close a phase. Insert new tasks above the last row so the Summary counts them.</t>
    </r>
  </si>
  <si>
    <t>ID</t>
  </si>
  <si>
    <t>Step</t>
  </si>
  <si>
    <t>Task</t>
  </si>
  <si>
    <t>Clauses</t>
  </si>
  <si>
    <t>Output</t>
  </si>
  <si>
    <t>Indicative month</t>
  </si>
  <si>
    <t>Owner</t>
  </si>
  <si>
    <t>Start date</t>
  </si>
  <si>
    <t>Duration (weeks)</t>
  </si>
  <si>
    <t>End date</t>
  </si>
  <si>
    <t>Notes</t>
  </si>
  <si>
    <t>T01</t>
  </si>
  <si>
    <t>1. Secure commitment and set up the project</t>
  </si>
  <si>
    <t>Agree why you want certification: a customer, a tender or risk reduction</t>
  </si>
  <si>
    <t>5.1</t>
  </si>
  <si>
    <t>Agreed reason and target</t>
  </si>
  <si>
    <t>Month 1</t>
  </si>
  <si>
    <t>T02</t>
  </si>
  <si>
    <t>Name a sponsor in top management and an ISMS owner</t>
  </si>
  <si>
    <t>5.1, 5.3</t>
  </si>
  <si>
    <t>Sponsor and ISMS owner named</t>
  </si>
  <si>
    <t>T03</t>
  </si>
  <si>
    <t>Set a budget and pick a target audit date</t>
  </si>
  <si>
    <t>7.1</t>
  </si>
  <si>
    <t>Approved budget and plan</t>
  </si>
  <si>
    <t>T04</t>
  </si>
  <si>
    <t>2. Understand context and set the scope</t>
  </si>
  <si>
    <t>Record internal and external issues, including whether climate change is relevant</t>
  </si>
  <si>
    <t>4.1</t>
  </si>
  <si>
    <t>Issues register</t>
  </si>
  <si>
    <t>T05</t>
  </si>
  <si>
    <t>List interested parties and their requirements, and decide which the ISMS will address</t>
  </si>
  <si>
    <t>4.2</t>
  </si>
  <si>
    <t>Interested parties register</t>
  </si>
  <si>
    <t>T06</t>
  </si>
  <si>
    <t>Set the scope: services, sites, teams and systems, and where they connect to activities outside it</t>
  </si>
  <si>
    <t>4.3, 4.4</t>
  </si>
  <si>
    <t>ISMS scope statement</t>
  </si>
  <si>
    <t>T07</t>
  </si>
  <si>
    <t>3. Run a gap analysis</t>
  </si>
  <si>
    <t>Compare current practice with every clause and Annex A control</t>
  </si>
  <si>
    <t>Not required by the standard</t>
  </si>
  <si>
    <t>Gap register</t>
  </si>
  <si>
    <t>T08</t>
  </si>
  <si>
    <t>Rank the gaps and get the scope and plan approved by top management</t>
  </si>
  <si>
    <t>Approved roadmap (milestone)</t>
  </si>
  <si>
    <t>T09</t>
  </si>
  <si>
    <t>4. Assess risks</t>
  </si>
  <si>
    <t>Define the risk method, risk acceptance criteria and risk owners</t>
  </si>
  <si>
    <t>6.1.2</t>
  </si>
  <si>
    <t>Risk methodology</t>
  </si>
  <si>
    <t>Month 2</t>
  </si>
  <si>
    <t>T10</t>
  </si>
  <si>
    <t>Identify, analyse and evaluate risks to the confidentiality, integrity and availability of information in scope</t>
  </si>
  <si>
    <t>6.1.2, 8.2</t>
  </si>
  <si>
    <t>Risk register</t>
  </si>
  <si>
    <t>T11</t>
  </si>
  <si>
    <t>5. Plan risk treatment and write the SoA</t>
  </si>
  <si>
    <t>Choose how to treat each risk and decide the controls you need</t>
  </si>
  <si>
    <t>6.1.3</t>
  </si>
  <si>
    <t>Risk treatment plan</t>
  </si>
  <si>
    <t>T12</t>
  </si>
  <si>
    <t>Compare your controls with the 93 Annex A controls and record every decision</t>
  </si>
  <si>
    <t>6.1.3 d)</t>
  </si>
  <si>
    <t>Statement of Applicability</t>
  </si>
  <si>
    <t>T13</t>
  </si>
  <si>
    <t>Risk owners approve the treatment plan and accept the residual risk</t>
  </si>
  <si>
    <t>6.1.3, 8.3</t>
  </si>
  <si>
    <t>Approval record (milestone)</t>
  </si>
  <si>
    <t>T14</t>
  </si>
  <si>
    <t>6. Write policies and set objectives</t>
  </si>
  <si>
    <t>Write and approve the information security policy</t>
  </si>
  <si>
    <t>5.2</t>
  </si>
  <si>
    <t>Approved policy</t>
  </si>
  <si>
    <t>Months 2 to 4</t>
  </si>
  <si>
    <t>T15</t>
  </si>
  <si>
    <t>Write the topic-specific policies your SoA needs, for how you actually work</t>
  </si>
  <si>
    <t>Annex A 5.1</t>
  </si>
  <si>
    <t>Approved topic-specific policies</t>
  </si>
  <si>
    <t>T16</t>
  </si>
  <si>
    <t>Set measurable security objectives with owners and dates</t>
  </si>
  <si>
    <t>6.2</t>
  </si>
  <si>
    <t>Objectives register</t>
  </si>
  <si>
    <t>T17</t>
  </si>
  <si>
    <t>Put document control in place</t>
  </si>
  <si>
    <t>7.5</t>
  </si>
  <si>
    <t>Document register</t>
  </si>
  <si>
    <t>T18</t>
  </si>
  <si>
    <t>7. Implement controls and train people</t>
  </si>
  <si>
    <t>Put the selected controls in place: technical changes, new processes, supplier terms</t>
  </si>
  <si>
    <t>8.1, Annex A</t>
  </si>
  <si>
    <t>Controls in place</t>
  </si>
  <si>
    <t>T19</t>
  </si>
  <si>
    <t>Define and record competence for people whose work affects security</t>
  </si>
  <si>
    <t>7.2</t>
  </si>
  <si>
    <t>Competence records</t>
  </si>
  <si>
    <t>T20</t>
  </si>
  <si>
    <t>Run awareness training and record who completed it</t>
  </si>
  <si>
    <t>7.3, 7.4</t>
  </si>
  <si>
    <t>Training records (milestone)</t>
  </si>
  <si>
    <t>T21</t>
  </si>
  <si>
    <t>8. Operate, monitor and measure</t>
  </si>
  <si>
    <t>Switch on controls with periodic records early, such as access reviews and backup tests</t>
  </si>
  <si>
    <t>8.1</t>
  </si>
  <si>
    <t>First records</t>
  </si>
  <si>
    <t>Months 3 to 5</t>
  </si>
  <si>
    <t>T22</t>
  </si>
  <si>
    <t>Run the ISMS and keep the records auditors sample: access reviews, incidents, supplier checks, backup tests, changes</t>
  </si>
  <si>
    <t>8.1, 8.2, 8.3</t>
  </si>
  <si>
    <t>Records</t>
  </si>
  <si>
    <t>T23</t>
  </si>
  <si>
    <t>Decide what to measure and analyse the results</t>
  </si>
  <si>
    <t>9.1</t>
  </si>
  <si>
    <t>Metrics and analysis (milestone)</t>
  </si>
  <si>
    <t>T24</t>
  </si>
  <si>
    <t>9. Carry out an internal audit</t>
  </si>
  <si>
    <t>Set the audit programme and choose an auditor who is objective and impartial</t>
  </si>
  <si>
    <t>9.2</t>
  </si>
  <si>
    <t>Audit programme</t>
  </si>
  <si>
    <t>Month 5</t>
  </si>
  <si>
    <t>T25</t>
  </si>
  <si>
    <t>Audit the whole ISMS and report the findings</t>
  </si>
  <si>
    <t>Internal audit report</t>
  </si>
  <si>
    <t>T26</t>
  </si>
  <si>
    <t>10. Hold a management review and fix findings</t>
  </si>
  <si>
    <t>Hold the management review with every input clause 9.3 lists, and record decisions</t>
  </si>
  <si>
    <t>9.3</t>
  </si>
  <si>
    <t>Management review minutes</t>
  </si>
  <si>
    <t>T27</t>
  </si>
  <si>
    <t>Correct each nonconformity and remove its root cause</t>
  </si>
  <si>
    <t>10.1, 10.2</t>
  </si>
  <si>
    <t>Corrective action log (milestone)</t>
  </si>
  <si>
    <t>T28</t>
  </si>
  <si>
    <t>11. Certification audit</t>
  </si>
  <si>
    <t>Book Stage 1 and Stage 2 with the certification body</t>
  </si>
  <si>
    <t>Certification body</t>
  </si>
  <si>
    <t>Audit dates</t>
  </si>
  <si>
    <t>Month 6 onwards</t>
  </si>
  <si>
    <t>T29</t>
  </si>
  <si>
    <t>Stage 1: documentation and readiness review</t>
  </si>
  <si>
    <t>Stage 1 report</t>
  </si>
  <si>
    <t>T30</t>
  </si>
  <si>
    <t>Resolve Stage 1 concerns, then Stage 2: effectiveness audit</t>
  </si>
  <si>
    <t>Stage 2 report</t>
  </si>
  <si>
    <t>T31</t>
  </si>
  <si>
    <t>Close any major nonconformities and agree corrective action plans for minor ones</t>
  </si>
  <si>
    <t>10.2</t>
  </si>
  <si>
    <t>Certificate issued (milestone)</t>
  </si>
  <si>
    <t>Who does what in an ISO 27001 implementation</t>
  </si>
  <si>
    <r>
      <rPr>
        <color rgb="FF1F2933"/>
        <sz val="10"/>
        <rFont val="Calibri"/>
      </rPr>
      <t>ISO 27001 is a management system, so the work spreads well beyond IT. Name a person or team for each role; the internal auditor must be independent of the work they audit.</t>
    </r>
  </si>
  <si>
    <t>Role</t>
  </si>
  <si>
    <t>Responsibility</t>
  </si>
  <si>
    <t>Name or team</t>
  </si>
  <si>
    <t>Top management</t>
  </si>
  <si>
    <t>Sets direction, provides resources, approves policy, leads management review</t>
  </si>
  <si>
    <t>ISMS owner</t>
  </si>
  <si>
    <t>Runs the project and then the ISMS day to day</t>
  </si>
  <si>
    <t>Risk owners</t>
  </si>
  <si>
    <t>Approve risk treatment and accept residual risk</t>
  </si>
  <si>
    <t>Control owners (IT, HR, facilities, development)</t>
  </si>
  <si>
    <t>Operate controls and keep the records</t>
  </si>
  <si>
    <t>All staff</t>
  </si>
  <si>
    <t>Follow policy, complete training, report security events</t>
  </si>
  <si>
    <t>Internal auditor</t>
  </si>
  <si>
    <t>Audits objectively and never audits their own work</t>
  </si>
  <si>
    <t>Consultant (optional)</t>
  </si>
  <si>
    <t>Guides, drafts, trains and checks readiness</t>
  </si>
  <si>
    <t>Audits and decides on certification; cannot advise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</si>
</sst>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color theme="1"/>
      <family val="2"/>
      <scheme val="minor"/>
      <sz val="11"/>
      <name val="Calibri"/>
    </font>
    <font>
      <b/>
      <color rgb="FF102838"/>
      <sz val="18"/>
      <name val="Calibri"/>
    </font>
    <font>
      <color rgb="FF5B6670"/>
      <sz val="10"/>
      <name val="Calibri"/>
    </font>
    <font>
      <b/>
      <color rgb="FF102838"/>
      <sz val="11"/>
      <name val="Calibri"/>
    </font>
    <font>
      <color rgb="FF1F2933"/>
      <sz val="10.5"/>
      <name val="Calibri"/>
    </font>
    <font>
      <b/>
      <color rgb="FF102838"/>
      <sz val="10"/>
      <name val="Calibri"/>
    </font>
    <font>
      <u/>
      <color rgb="FF102838"/>
      <sz val="10"/>
      <name val="Calibri"/>
    </font>
    <font>
      <color rgb="FF1F2933"/>
      <sz val="10"/>
      <name val="Calibri"/>
    </font>
    <font>
      <b/>
      <color rgb="FF102838"/>
      <sz val="10.5"/>
      <name val="Calibri"/>
    </font>
    <font>
      <b/>
      <color rgb="FFFFFFFF"/>
      <sz val="10"/>
      <name val="Calibri"/>
    </font>
    <font>
      <i/>
      <color rgb="FF5B6670"/>
      <sz val="9.5"/>
      <name val="Calibri"/>
    </font>
  </fonts>
  <fills count="7">
    <fill>
      <patternFill patternType="none"/>
    </fill>
    <fill>
      <patternFill patternType="gray125"/>
    </fill>
    <fill>
      <patternFill patternType="solid">
        <fgColor rgb="FFF4F3EF"/>
      </patternFill>
    </fill>
    <fill>
      <patternFill patternType="solid">
        <fgColor rgb="FF102838"/>
      </patternFill>
    </fill>
    <fill>
      <patternFill patternType="solid">
        <fgColor rgb="FFE02840"/>
      </patternFill>
    </fill>
    <fill>
      <patternFill patternType="solid">
        <fgColor rgb="FFE9E9E6"/>
      </patternFill>
    </fill>
    <fill>
      <patternFill patternType="solid">
        <fgColor rgb="FFFFFFFF"/>
      </patternFill>
    </fill>
  </fills>
  <borders count="4">
    <border>
      <left/>
      <right/>
      <top/>
      <bottom/>
      <diagonal/>
    </border>
    <border>
      <left/>
      <right/>
      <top/>
      <bottom style="thick">
        <color rgb="FFE02840"/>
      </bottom>
      <diagonal/>
    </border>
    <border>
      <left style="thick">
        <color rgb="FFE02840"/>
      </left>
      <right/>
      <top/>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29">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2" borderId="2" xfId="0" applyFont="1" applyFill="1" applyBorder="1" applyAlignment="1">
      <alignment vertical="center"/>
    </xf>
    <xf numFmtId="0" fontId="4" fillId="0" borderId="0" xfId="0" applyFont="1" applyAlignment="1">
      <alignment vertical="top" wrapText="1"/>
    </xf>
    <xf numFmtId="0" fontId="5" fillId="0" borderId="3" xfId="0" applyFont="1"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8" fillId="0" borderId="0" xfId="0" applyFont="1" applyAlignment="1">
      <alignment vertical="top" wrapText="1"/>
    </xf>
    <xf numFmtId="0" fontId="2" fillId="0" borderId="0" xfId="0" applyFont="1" applyAlignment="1">
      <alignment vertical="center" wrapText="1"/>
    </xf>
    <xf numFmtId="0" fontId="9" fillId="3" borderId="3" xfId="0" applyFont="1" applyFill="1" applyBorder="1" applyAlignment="1">
      <alignment horizontal="left" vertical="center" wrapText="1"/>
    </xf>
    <xf numFmtId="0" fontId="7" fillId="0" borderId="3" xfId="0" applyFont="1" applyBorder="1" applyAlignment="1">
      <alignment horizontal="center" vertical="top" wrapText="1"/>
    </xf>
    <xf numFmtId="9" fontId="7" fillId="0" borderId="3" xfId="0" applyNumberFormat="1" applyFont="1" applyBorder="1" applyAlignment="1">
      <alignment horizontal="center" vertical="top" wrapText="1"/>
    </xf>
    <xf numFmtId="164" fontId="7" fillId="0" borderId="3" xfId="0" applyNumberFormat="1" applyFont="1" applyBorder="1" applyAlignment="1">
      <alignment horizontal="center" vertical="top" wrapText="1"/>
    </xf>
    <xf numFmtId="0" fontId="5" fillId="2" borderId="3" xfId="0" applyFont="1" applyFill="1" applyBorder="1" applyAlignment="1">
      <alignment vertical="top" wrapText="1"/>
    </xf>
    <xf numFmtId="0" fontId="5" fillId="2" borderId="3" xfId="0" applyFont="1" applyFill="1" applyBorder="1" applyAlignment="1">
      <alignment horizontal="center" vertical="top" wrapText="1"/>
    </xf>
    <xf numFmtId="9" fontId="5" fillId="2" borderId="3" xfId="0" applyNumberFormat="1" applyFont="1" applyFill="1" applyBorder="1" applyAlignment="1">
      <alignment horizontal="center" vertical="top" wrapText="1"/>
    </xf>
    <xf numFmtId="164" fontId="5" fillId="2" borderId="3" xfId="0" applyNumberFormat="1" applyFont="1" applyFill="1" applyBorder="1" applyAlignment="1">
      <alignment horizontal="center" vertical="top" wrapText="1"/>
    </xf>
    <xf numFmtId="0" fontId="10" fillId="0" borderId="0" xfId="0" applyFont="1" applyAlignment="1">
      <alignment vertical="top" wrapText="1"/>
    </xf>
    <xf numFmtId="0" fontId="0" fillId="0" borderId="0" xfId="0" applyAlignment="1">
      <alignment vertical="center" wrapText="1"/>
    </xf>
    <xf numFmtId="0" fontId="9" fillId="4" borderId="3" xfId="0" applyFont="1" applyFill="1" applyBorder="1" applyAlignment="1">
      <alignment horizontal="left" vertical="center" wrapText="1"/>
    </xf>
    <xf numFmtId="0" fontId="7" fillId="2" borderId="3" xfId="0" applyFont="1" applyFill="1" applyBorder="1" applyAlignment="1">
      <alignment vertical="top" wrapText="1"/>
    </xf>
    <xf numFmtId="164" fontId="7" fillId="2" borderId="3" xfId="0" applyNumberFormat="1" applyFont="1" applyFill="1" applyBorder="1" applyAlignment="1">
      <alignment horizontal="left" vertical="top" wrapText="1"/>
    </xf>
    <xf numFmtId="0" fontId="7" fillId="2" borderId="3" xfId="0" applyFont="1" applyFill="1" applyBorder="1" applyAlignment="1">
      <alignment horizontal="center" vertical="top" wrapText="1"/>
    </xf>
    <xf numFmtId="164" fontId="5" fillId="5" borderId="3" xfId="0" applyNumberFormat="1" applyFont="1" applyFill="1" applyBorder="1" applyAlignment="1">
      <alignment horizontal="center" vertical="top" wrapText="1"/>
    </xf>
    <xf numFmtId="0" fontId="5" fillId="6" borderId="3" xfId="0" applyFont="1" applyFill="1" applyBorder="1" applyAlignment="1">
      <alignment vertical="top" wrapText="1"/>
    </xf>
    <xf numFmtId="0" fontId="7" fillId="6" borderId="3" xfId="0" applyFont="1" applyFill="1" applyBorder="1" applyAlignment="1">
      <alignment vertical="top" wrapText="1"/>
    </xf>
    <xf numFmtId="164" fontId="7" fillId="6" borderId="3" xfId="0" applyNumberFormat="1" applyFont="1" applyFill="1" applyBorder="1" applyAlignment="1">
      <alignment horizontal="left" vertical="top" wrapText="1"/>
    </xf>
    <xf numFmtId="0" fontId="7" fillId="6" borderId="3" xfId="0" applyFont="1" applyFill="1" applyBorder="1" applyAlignment="1">
      <alignment horizontal="center" vertical="top" wrapText="1"/>
    </xf>
  </cellXfs>
  <cellStyles count="1">
    <cellStyle name="Normal" xfId="0" builtinId="0"/>
  </cellStyles>
  <dxfs count="7">
    <dxf>
      <font>
        <color rgb="FFB0172F"/>
      </font>
      <fill>
        <patternFill patternType="solid">
          <bgColor rgb="FFFCE4E8"/>
        </patternFill>
      </fill>
    </dxf>
    <dxf>
      <font>
        <color rgb="FF7F6000"/>
      </font>
      <fill>
        <patternFill patternType="solid">
          <bgColor rgb="FFFFF2CC"/>
        </patternFill>
      </fill>
    </dxf>
    <dxf>
      <font>
        <color rgb="FF1E5631"/>
      </font>
      <fill>
        <patternFill patternType="solid">
          <bgColor rgb="FFDDEFD9"/>
        </patternFill>
      </fill>
    </dxf>
    <dxf>
      <font>
        <color rgb="FFB0172F"/>
      </font>
      <fill>
        <patternFill patternType="solid">
          <bgColor rgb="FFFCE4E8"/>
        </patternFill>
      </fill>
    </dxf>
    <dxf>
      <font>
        <color rgb="FF7F6000"/>
      </font>
      <fill>
        <patternFill patternType="solid">
          <bgColor rgb="FFFFF2CC"/>
        </patternFill>
      </fill>
    </dxf>
    <dxf>
      <font>
        <color rgb="FF1E5631"/>
      </font>
      <fill>
        <patternFill patternType="solid">
          <bgColor rgb="FFDDEFD9"/>
        </patternFill>
      </fill>
    </dxf>
    <dxf>
      <font>
        <b/>
        <color rgb="FFE0284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45000</xdr:colOff>
      <xdr:row>0</xdr:row>
      <xdr:rowOff>104000</xdr:rowOff>
    </xdr:from>
    <xdr:ext cx="1809750" cy="4762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iso-27001-implementation/" TargetMode="External"/><Relationship Id="rId2" Type="http://schemas.openxmlformats.org/officeDocument/2006/relationships/hyperlink" Target="https://sovereignsecure.co.uk/iso-27001-implementation/#enquire" TargetMode="External"/><Relationship Id="rId3" Type="http://schemas.openxmlformats.org/officeDocument/2006/relationships/hyperlink" Target="mailto:contactus@sovereignsecure.co.uk" TargetMode="External"/><Relationship Id="rId4" Type="http://schemas.openxmlformats.org/officeDocument/2006/relationships/hyperlink" Target="https://sovereignsecure.co.uk"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A1:B33"/>
  <sheetViews>
    <sheetView workbookViewId="0" showGridLines="0"/>
  </sheetViews>
  <sheetFormatPr defaultRowHeight="15" outlineLevelRow="0" outlineLevelCol="0" x14ac:dyDescent="55"/>
  <cols>
    <col min="1" max="1" width="30" customWidth="1"/>
    <col min="2" max="2" width="100" customWidth="1"/>
  </cols>
  <sheetData>
    <row r="1" ht="52" customHeight="1" x14ac:dyDescent="0.25"/>
    <row r="2" ht="32" customHeight="1" spans="1:2" x14ac:dyDescent="0.25">
      <c r="A2" s="1" t="s">
        <v>0</v>
      </c>
      <c r="B2" s="1"/>
    </row>
    <row r="3" ht="18" customHeight="1" spans="1:2" x14ac:dyDescent="0.25">
      <c r="A3" s="2" t="s">
        <v>1</v>
      </c>
      <c r="B3" s="2"/>
    </row>
    <row r="5" ht="20" customHeight="1" spans="1:2" x14ac:dyDescent="0.25">
      <c r="A5" s="3" t="s">
        <v>2</v>
      </c>
      <c r="B5" s="3"/>
    </row>
    <row r="6" ht="45.5" customHeight="1" spans="1:2" x14ac:dyDescent="0.25">
      <c r="A6" s="4" t="s">
        <v>3</v>
      </c>
      <c r="B6" s="4"/>
    </row>
    <row r="7" ht="18.5" customHeight="1" spans="1:2" x14ac:dyDescent="0.25">
      <c r="A7" s="5" t="s">
        <v>4</v>
      </c>
      <c r="B7" s="6" t="s">
        <v>5</v>
      </c>
    </row>
    <row r="9" ht="20" customHeight="1" spans="1:2" x14ac:dyDescent="0.25">
      <c r="A9" s="3" t="s">
        <v>6</v>
      </c>
      <c r="B9" s="3"/>
    </row>
    <row r="10" ht="32" customHeight="1" spans="1:2" x14ac:dyDescent="0.25">
      <c r="A10" s="5" t="s">
        <v>7</v>
      </c>
      <c r="B10" s="7" t="s">
        <v>8</v>
      </c>
    </row>
    <row r="11" ht="18.5" customHeight="1" spans="1:2" x14ac:dyDescent="0.25">
      <c r="A11" s="5" t="s">
        <v>9</v>
      </c>
      <c r="B11" s="7" t="s">
        <v>10</v>
      </c>
    </row>
    <row r="12" ht="18.5" customHeight="1" spans="1:2" x14ac:dyDescent="0.25">
      <c r="A12" s="5" t="s">
        <v>11</v>
      </c>
      <c r="B12" s="7" t="s">
        <v>12</v>
      </c>
    </row>
    <row r="14" ht="20" customHeight="1" spans="1:2" x14ac:dyDescent="0.25">
      <c r="A14" s="3" t="s">
        <v>13</v>
      </c>
      <c r="B14" s="3"/>
    </row>
    <row r="15" ht="18.5" customHeight="1" spans="1:2" x14ac:dyDescent="0.25">
      <c r="A15" s="5" t="s">
        <v>14</v>
      </c>
      <c r="B15" s="7" t="s">
        <v>15</v>
      </c>
    </row>
    <row r="16" ht="32" customHeight="1" spans="1:2" x14ac:dyDescent="0.25">
      <c r="A16" s="5" t="s">
        <v>16</v>
      </c>
      <c r="B16" s="7" t="s">
        <v>17</v>
      </c>
    </row>
    <row r="17" ht="32" customHeight="1" spans="1:2" x14ac:dyDescent="0.25">
      <c r="A17" s="5" t="s">
        <v>18</v>
      </c>
      <c r="B17" s="7" t="s">
        <v>19</v>
      </c>
    </row>
    <row r="18" ht="32" customHeight="1" spans="1:2" x14ac:dyDescent="0.25">
      <c r="A18" s="5" t="s">
        <v>20</v>
      </c>
      <c r="B18" s="7" t="s">
        <v>21</v>
      </c>
    </row>
    <row r="19" ht="18.5" customHeight="1" spans="1:2" x14ac:dyDescent="0.25">
      <c r="A19" s="5" t="s">
        <v>22</v>
      </c>
      <c r="B19" s="7" t="s">
        <v>23</v>
      </c>
    </row>
    <row r="20" ht="18.5" customHeight="1" spans="1:2" x14ac:dyDescent="0.25">
      <c r="A20" s="5" t="s">
        <v>24</v>
      </c>
      <c r="B20" s="7" t="s">
        <v>25</v>
      </c>
    </row>
    <row r="22" ht="20" customHeight="1" spans="1:2" x14ac:dyDescent="0.25">
      <c r="A22" s="3" t="s">
        <v>26</v>
      </c>
      <c r="B22" s="3"/>
    </row>
    <row r="23" ht="32" customHeight="1" spans="1:2" x14ac:dyDescent="0.25">
      <c r="A23" s="4" t="s">
        <v>27</v>
      </c>
      <c r="B23" s="4"/>
    </row>
    <row r="24" ht="32" customHeight="1" spans="1:2" x14ac:dyDescent="0.25">
      <c r="A24" s="4" t="s">
        <v>28</v>
      </c>
      <c r="B24" s="4"/>
    </row>
    <row r="25" ht="32" customHeight="1" spans="1:2" x14ac:dyDescent="0.25">
      <c r="A25" s="4" t="s">
        <v>29</v>
      </c>
      <c r="B25" s="4"/>
    </row>
    <row r="26" ht="18.5" customHeight="1" spans="1:2" x14ac:dyDescent="0.25">
      <c r="A26" s="8" t="s">
        <v>30</v>
      </c>
      <c r="B26" s="8"/>
    </row>
    <row r="28" ht="20" customHeight="1" spans="1:2" x14ac:dyDescent="0.25">
      <c r="A28" s="3" t="s">
        <v>31</v>
      </c>
      <c r="B28" s="3"/>
    </row>
    <row r="29" ht="18.5" customHeight="1" spans="1:2" x14ac:dyDescent="0.25">
      <c r="A29" s="5" t="s">
        <v>32</v>
      </c>
      <c r="B29" s="6" t="s">
        <v>33</v>
      </c>
    </row>
    <row r="30" ht="18.5" customHeight="1" spans="1:2" x14ac:dyDescent="0.25">
      <c r="A30" s="5" t="s">
        <v>34</v>
      </c>
      <c r="B30" s="7" t="s">
        <v>35</v>
      </c>
    </row>
    <row r="31" ht="18.5" customHeight="1" spans="1:2" x14ac:dyDescent="0.25">
      <c r="A31" s="5" t="s">
        <v>36</v>
      </c>
      <c r="B31" s="6" t="s">
        <v>37</v>
      </c>
    </row>
    <row r="32" ht="18.5" customHeight="1" spans="1:2" x14ac:dyDescent="0.25">
      <c r="A32" s="5" t="s">
        <v>38</v>
      </c>
      <c r="B32" s="6" t="s">
        <v>39</v>
      </c>
    </row>
    <row r="33" ht="72.5" customHeight="1" spans="1:2" x14ac:dyDescent="0.25">
      <c r="A33" s="5" t="s">
        <v>40</v>
      </c>
      <c r="B33" s="7" t="s">
        <v>41</v>
      </c>
    </row>
  </sheetData>
  <mergeCells count="12">
    <mergeCell ref="A2:B2"/>
    <mergeCell ref="A3:B3"/>
    <mergeCell ref="A5:B5"/>
    <mergeCell ref="A6:B6"/>
    <mergeCell ref="A9:B9"/>
    <mergeCell ref="A14:B14"/>
    <mergeCell ref="A22:B22"/>
    <mergeCell ref="A23:B23"/>
    <mergeCell ref="A24:B24"/>
    <mergeCell ref="A25:B25"/>
    <mergeCell ref="A26:B26"/>
    <mergeCell ref="A28:B28"/>
  </mergeCells>
  <hyperlinks>
    <hyperlink ref="B7" r:id="rId1"/>
    <hyperlink ref="B29" r:id="rId2"/>
    <hyperlink ref="B31" r:id="rId3"/>
    <hyperlink ref="B32" r:id="rId4"/>
  </hyperlinks>
  <printOptions horizontalCentered="1"/>
  <pageMargins left="0.4" right="0.4" top="0.6" bottom="0.6" header="0.3" footer="0.3"/>
  <pageSetup paperSize="9" orientation="landscape" fitToWidth="1" fitToHeight="0"/>
  <headerFooter>
    <oddHeader>&amp;L&amp;8ISO 27001 implementation plan, version October 2026&amp;R&amp;8&amp;A</oddHeader>
    <oddFooter>&amp;L&amp;8Sovereign Secure Ltd  |  sovereignsecure.co.uk  |  +44 161 523 5276&amp;R&amp;8Page &amp;P of &amp;N</oddFooter>
  </headerFooter>
  <ignoredErrors>
    <ignoredError sqref="A1:Z300" numberStoredAsText="1" formula="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G23"/>
  <sheetViews>
    <sheetView workbookViewId="0" showGridLines="0"/>
  </sheetViews>
  <sheetFormatPr defaultRowHeight="15" outlineLevelRow="0" outlineLevelCol="0" x14ac:dyDescent="55"/>
  <cols>
    <col min="1" max="1" width="30" customWidth="1"/>
    <col min="2" max="2" width="10" customWidth="1"/>
    <col min="3" max="5" width="12" customWidth="1"/>
    <col min="6" max="6" width="11" customWidth="1"/>
    <col min="7" max="7" width="14" customWidth="1"/>
  </cols>
  <sheetData>
    <row r="1" ht="32" customHeight="1" spans="1:7" x14ac:dyDescent="0.25">
      <c r="A1" s="1" t="s">
        <v>42</v>
      </c>
      <c r="B1" s="1"/>
      <c r="C1" s="1"/>
      <c r="D1" s="1"/>
      <c r="E1" s="1"/>
      <c r="F1" s="1"/>
      <c r="G1" s="1"/>
    </row>
    <row r="2" ht="18" customHeight="1" spans="1:7" x14ac:dyDescent="0.25">
      <c r="A2" s="9" t="s">
        <v>43</v>
      </c>
      <c r="B2" s="9"/>
      <c r="C2" s="9"/>
      <c r="D2" s="9"/>
      <c r="E2" s="9"/>
      <c r="F2" s="9"/>
      <c r="G2" s="9"/>
    </row>
    <row r="4" ht="20" customHeight="1" spans="1:7" x14ac:dyDescent="0.25">
      <c r="A4" s="3" t="s">
        <v>44</v>
      </c>
      <c r="B4" s="3"/>
      <c r="C4" s="3"/>
      <c r="D4" s="3"/>
      <c r="E4" s="3"/>
      <c r="F4" s="3"/>
      <c r="G4" s="3"/>
    </row>
    <row r="5" ht="30" customHeight="1" spans="1:7" x14ac:dyDescent="0.25">
      <c r="A5" s="10" t="s">
        <v>45</v>
      </c>
      <c r="B5" s="10" t="s">
        <v>46</v>
      </c>
      <c r="C5" s="10" t="s">
        <v>47</v>
      </c>
      <c r="D5" s="10" t="s">
        <v>48</v>
      </c>
      <c r="E5" s="10" t="s">
        <v>49</v>
      </c>
      <c r="F5" s="10" t="s">
        <v>50</v>
      </c>
      <c r="G5" s="10" t="s">
        <v>51</v>
      </c>
    </row>
    <row r="6" ht="18" customHeight="1" spans="1:7" x14ac:dyDescent="0.25">
      <c r="A6" s="5" t="s">
        <v>52</v>
      </c>
      <c r="B6" s="11">
        <f>COUNTIF('Project plan'!$B$5:$B$35,"1. Plan")</f>
        <v>8</v>
      </c>
      <c r="C6" s="11">
        <f>COUNTIFS('Project plan'!$B$5:$B$35,"1. Plan",'Project plan'!$L$5:$L$35,"Done")</f>
        <v>0</v>
      </c>
      <c r="D6" s="11">
        <f>COUNTIFS('Project plan'!$B$5:$B$35,"1. Plan",'Project plan'!$L$5:$L$35,"In progress")</f>
        <v>0</v>
      </c>
      <c r="E6" s="11">
        <f>B6-C6-D6</f>
        <v>8</v>
      </c>
      <c r="F6" s="12">
        <f>IF(B6=0,0,C6/B6)</f>
        <v>0</v>
      </c>
      <c r="G6" s="13" t="str">
        <f>IF(COUNTIFS('Project plan'!$B$5:$B$35,"1. Plan",'Project plan'!$K$5:$K$35,"&gt;0")=0,"",_xlfn.MAXIFS('Project plan'!$K$5:$K$35,'Project plan'!$B$5:$B$35,"1. Plan"))</f>
        <v/>
      </c>
    </row>
    <row r="7" ht="18" customHeight="1" spans="1:7" x14ac:dyDescent="0.25">
      <c r="A7" s="5" t="s">
        <v>53</v>
      </c>
      <c r="B7" s="11">
        <f>COUNTIF('Project plan'!$B$5:$B$35,"2. Assess risk")</f>
        <v>5</v>
      </c>
      <c r="C7" s="11">
        <f>COUNTIFS('Project plan'!$B$5:$B$35,"2. Assess risk",'Project plan'!$L$5:$L$35,"Done")</f>
        <v>0</v>
      </c>
      <c r="D7" s="11">
        <f>COUNTIFS('Project plan'!$B$5:$B$35,"2. Assess risk",'Project plan'!$L$5:$L$35,"In progress")</f>
        <v>0</v>
      </c>
      <c r="E7" s="11">
        <f>B7-C7-D7</f>
        <v>5</v>
      </c>
      <c r="F7" s="12">
        <f>IF(B7=0,0,C7/B7)</f>
        <v>0</v>
      </c>
      <c r="G7" s="13" t="str">
        <f>IF(COUNTIFS('Project plan'!$B$5:$B$35,"2. Assess risk",'Project plan'!$K$5:$K$35,"&gt;0")=0,"",_xlfn.MAXIFS('Project plan'!$K$5:$K$35,'Project plan'!$B$5:$B$35,"2. Assess risk"))</f>
        <v/>
      </c>
    </row>
    <row r="8" ht="18" customHeight="1" spans="1:7" x14ac:dyDescent="0.25">
      <c r="A8" s="5" t="s">
        <v>54</v>
      </c>
      <c r="B8" s="11">
        <f>COUNTIF('Project plan'!$B$5:$B$35,"3. Build")</f>
        <v>7</v>
      </c>
      <c r="C8" s="11">
        <f>COUNTIFS('Project plan'!$B$5:$B$35,"3. Build",'Project plan'!$L$5:$L$35,"Done")</f>
        <v>0</v>
      </c>
      <c r="D8" s="11">
        <f>COUNTIFS('Project plan'!$B$5:$B$35,"3. Build",'Project plan'!$L$5:$L$35,"In progress")</f>
        <v>0</v>
      </c>
      <c r="E8" s="11">
        <f>B8-C8-D8</f>
        <v>7</v>
      </c>
      <c r="F8" s="12">
        <f>IF(B8=0,0,C8/B8)</f>
        <v>0</v>
      </c>
      <c r="G8" s="13" t="str">
        <f>IF(COUNTIFS('Project plan'!$B$5:$B$35,"3. Build",'Project plan'!$K$5:$K$35,"&gt;0")=0,"",_xlfn.MAXIFS('Project plan'!$K$5:$K$35,'Project plan'!$B$5:$B$35,"3. Build"))</f>
        <v/>
      </c>
    </row>
    <row r="9" ht="18" customHeight="1" spans="1:7" x14ac:dyDescent="0.25">
      <c r="A9" s="5" t="s">
        <v>55</v>
      </c>
      <c r="B9" s="11">
        <f>COUNTIF('Project plan'!$B$5:$B$35,"4. Operate")</f>
        <v>3</v>
      </c>
      <c r="C9" s="11">
        <f>COUNTIFS('Project plan'!$B$5:$B$35,"4. Operate",'Project plan'!$L$5:$L$35,"Done")</f>
        <v>0</v>
      </c>
      <c r="D9" s="11">
        <f>COUNTIFS('Project plan'!$B$5:$B$35,"4. Operate",'Project plan'!$L$5:$L$35,"In progress")</f>
        <v>0</v>
      </c>
      <c r="E9" s="11">
        <f>B9-C9-D9</f>
        <v>3</v>
      </c>
      <c r="F9" s="12">
        <f>IF(B9=0,0,C9/B9)</f>
        <v>0</v>
      </c>
      <c r="G9" s="13" t="str">
        <f>IF(COUNTIFS('Project plan'!$B$5:$B$35,"4. Operate",'Project plan'!$K$5:$K$35,"&gt;0")=0,"",_xlfn.MAXIFS('Project plan'!$K$5:$K$35,'Project plan'!$B$5:$B$35,"4. Operate"))</f>
        <v/>
      </c>
    </row>
    <row r="10" ht="18" customHeight="1" spans="1:7" x14ac:dyDescent="0.25">
      <c r="A10" s="5" t="s">
        <v>56</v>
      </c>
      <c r="B10" s="11">
        <f>COUNTIF('Project plan'!$B$5:$B$35,"5. Check")</f>
        <v>4</v>
      </c>
      <c r="C10" s="11">
        <f>COUNTIFS('Project plan'!$B$5:$B$35,"5. Check",'Project plan'!$L$5:$L$35,"Done")</f>
        <v>0</v>
      </c>
      <c r="D10" s="11">
        <f>COUNTIFS('Project plan'!$B$5:$B$35,"5. Check",'Project plan'!$L$5:$L$35,"In progress")</f>
        <v>0</v>
      </c>
      <c r="E10" s="11">
        <f>B10-C10-D10</f>
        <v>4</v>
      </c>
      <c r="F10" s="12">
        <f>IF(B10=0,0,C10/B10)</f>
        <v>0</v>
      </c>
      <c r="G10" s="13" t="str">
        <f>IF(COUNTIFS('Project plan'!$B$5:$B$35,"5. Check",'Project plan'!$K$5:$K$35,"&gt;0")=0,"",_xlfn.MAXIFS('Project plan'!$K$5:$K$35,'Project plan'!$B$5:$B$35,"5. Check"))</f>
        <v/>
      </c>
    </row>
    <row r="11" ht="18" customHeight="1" spans="1:7" x14ac:dyDescent="0.25">
      <c r="A11" s="5" t="s">
        <v>57</v>
      </c>
      <c r="B11" s="11">
        <f>COUNTIF('Project plan'!$B$5:$B$35,"6. Certify")</f>
        <v>4</v>
      </c>
      <c r="C11" s="11">
        <f>COUNTIFS('Project plan'!$B$5:$B$35,"6. Certify",'Project plan'!$L$5:$L$35,"Done")</f>
        <v>0</v>
      </c>
      <c r="D11" s="11">
        <f>COUNTIFS('Project plan'!$B$5:$B$35,"6. Certify",'Project plan'!$L$5:$L$35,"In progress")</f>
        <v>0</v>
      </c>
      <c r="E11" s="11">
        <f>B11-C11-D11</f>
        <v>4</v>
      </c>
      <c r="F11" s="12">
        <f>IF(B11=0,0,C11/B11)</f>
        <v>0</v>
      </c>
      <c r="G11" s="13" t="str">
        <f>IF(COUNTIFS('Project plan'!$B$5:$B$35,"6. Certify",'Project plan'!$K$5:$K$35,"&gt;0")=0,"",_xlfn.MAXIFS('Project plan'!$K$5:$K$35,'Project plan'!$B$5:$B$35,"6. Certify"))</f>
        <v/>
      </c>
    </row>
    <row r="12" ht="18" customHeight="1" spans="1:7" x14ac:dyDescent="0.25">
      <c r="A12" s="14" t="s">
        <v>58</v>
      </c>
      <c r="B12" s="15">
        <f>SUM(B6:B11)</f>
        <v>31</v>
      </c>
      <c r="C12" s="15">
        <f>SUM(C6:C11)</f>
        <v>0</v>
      </c>
      <c r="D12" s="15">
        <f>SUM(D6:D11)</f>
        <v>0</v>
      </c>
      <c r="E12" s="15">
        <f>SUM(E6:E11)</f>
        <v>31</v>
      </c>
      <c r="F12" s="16">
        <f>IF(B12=0,0,C12/B12)</f>
        <v>0</v>
      </c>
      <c r="G12" s="17" t="str">
        <f>IF(COUNT('Project plan'!$K$5:$K$35)=0,"",MAX('Project plan'!$K$5:$K$35))</f>
        <v/>
      </c>
    </row>
    <row r="14" ht="20" customHeight="1" spans="1:7" x14ac:dyDescent="0.25">
      <c r="A14" s="3" t="s">
        <v>59</v>
      </c>
      <c r="B14" s="3"/>
      <c r="C14" s="3"/>
      <c r="D14" s="3"/>
      <c r="E14" s="3"/>
      <c r="F14" s="3"/>
      <c r="G14" s="3"/>
    </row>
    <row r="15" ht="30" customHeight="1" spans="1:7" x14ac:dyDescent="0.25">
      <c r="A15" s="10" t="s">
        <v>60</v>
      </c>
      <c r="B15" s="10" t="s">
        <v>45</v>
      </c>
      <c r="C15" s="10" t="s">
        <v>61</v>
      </c>
      <c r="D15" s="10" t="s">
        <v>62</v>
      </c>
      <c r="E15" s="10" t="s">
        <v>62</v>
      </c>
      <c r="F15" s="10" t="s">
        <v>62</v>
      </c>
      <c r="G15" s="10" t="s">
        <v>62</v>
      </c>
    </row>
    <row r="16" ht="32" customHeight="1" spans="1:7" x14ac:dyDescent="0.25">
      <c r="A16" s="5" t="s">
        <v>63</v>
      </c>
      <c r="B16" s="11" t="s">
        <v>52</v>
      </c>
      <c r="C16" s="11" t="str">
        <f>IF(COUNTIF('Project plan'!$B$5:$B$35,"1. Plan")=0,"",IF(COUNTIFS('Project plan'!$B$5:$B$35,"1. Plan",'Project plan'!$L$5:$L$35,"Done")=COUNTIF('Project plan'!$B$5:$B$35,"1. Plan"),"Done",IF(COUNTIFS('Project plan'!$B$5:$B$35,"1. Plan",'Project plan'!$L$5:$L$35,"Done")+COUNTIFS('Project plan'!$B$5:$B$35,"1. Plan",'Project plan'!$L$5:$L$35,"In progress")&gt;0,"In progress","Not started")))</f>
        <v>Not started</v>
      </c>
      <c r="D16" s="11"/>
      <c r="E16" s="11"/>
      <c r="F16" s="11"/>
      <c r="G16" s="11"/>
    </row>
    <row r="17" ht="32" customHeight="1" spans="1:7" x14ac:dyDescent="0.25">
      <c r="A17" s="5" t="s">
        <v>64</v>
      </c>
      <c r="B17" s="11" t="s">
        <v>53</v>
      </c>
      <c r="C17" s="11" t="str">
        <f>IF(COUNTIF('Project plan'!$B$5:$B$35,"2. Assess risk")=0,"",IF(COUNTIFS('Project plan'!$B$5:$B$35,"2. Assess risk",'Project plan'!$L$5:$L$35,"Done")=COUNTIF('Project plan'!$B$5:$B$35,"2. Assess risk"),"Done",IF(COUNTIFS('Project plan'!$B$5:$B$35,"2. Assess risk",'Project plan'!$L$5:$L$35,"Done")+COUNTIFS('Project plan'!$B$5:$B$35,"2. Assess risk",'Project plan'!$L$5:$L$35,"In progress")&gt;0,"In progress","Not started")))</f>
        <v>Not started</v>
      </c>
      <c r="D17" s="11"/>
      <c r="E17" s="11"/>
      <c r="F17" s="11"/>
      <c r="G17" s="11"/>
    </row>
    <row r="18" ht="32" customHeight="1" spans="1:7" x14ac:dyDescent="0.25">
      <c r="A18" s="5" t="s">
        <v>65</v>
      </c>
      <c r="B18" s="11" t="s">
        <v>54</v>
      </c>
      <c r="C18" s="11" t="str">
        <f>IF(COUNTIF('Project plan'!$B$5:$B$35,"3. Build")=0,"",IF(COUNTIFS('Project plan'!$B$5:$B$35,"3. Build",'Project plan'!$L$5:$L$35,"Done")=COUNTIF('Project plan'!$B$5:$B$35,"3. Build"),"Done",IF(COUNTIFS('Project plan'!$B$5:$B$35,"3. Build",'Project plan'!$L$5:$L$35,"Done")+COUNTIFS('Project plan'!$B$5:$B$35,"3. Build",'Project plan'!$L$5:$L$35,"In progress")&gt;0,"In progress","Not started")))</f>
        <v>Not started</v>
      </c>
      <c r="D18" s="11"/>
      <c r="E18" s="11"/>
      <c r="F18" s="11"/>
      <c r="G18" s="11"/>
    </row>
    <row r="19" ht="32" customHeight="1" spans="1:7" x14ac:dyDescent="0.25">
      <c r="A19" s="5" t="s">
        <v>66</v>
      </c>
      <c r="B19" s="11" t="s">
        <v>55</v>
      </c>
      <c r="C19" s="11" t="str">
        <f>IF(COUNTIF('Project plan'!$B$5:$B$35,"4. Operate")=0,"",IF(COUNTIFS('Project plan'!$B$5:$B$35,"4. Operate",'Project plan'!$L$5:$L$35,"Done")=COUNTIF('Project plan'!$B$5:$B$35,"4. Operate"),"Done",IF(COUNTIFS('Project plan'!$B$5:$B$35,"4. Operate",'Project plan'!$L$5:$L$35,"Done")+COUNTIFS('Project plan'!$B$5:$B$35,"4. Operate",'Project plan'!$L$5:$L$35,"In progress")&gt;0,"In progress","Not started")))</f>
        <v>Not started</v>
      </c>
      <c r="D19" s="11"/>
      <c r="E19" s="11"/>
      <c r="F19" s="11"/>
      <c r="G19" s="11"/>
    </row>
    <row r="20" ht="18.5" customHeight="1" spans="1:7" x14ac:dyDescent="0.25">
      <c r="A20" s="5" t="s">
        <v>67</v>
      </c>
      <c r="B20" s="11" t="s">
        <v>56</v>
      </c>
      <c r="C20" s="11" t="str">
        <f>IF(COUNTIF('Project plan'!$B$5:$B$35,"5. Check")=0,"",IF(COUNTIFS('Project plan'!$B$5:$B$35,"5. Check",'Project plan'!$L$5:$L$35,"Done")=COUNTIF('Project plan'!$B$5:$B$35,"5. Check"),"Done",IF(COUNTIFS('Project plan'!$B$5:$B$35,"5. Check",'Project plan'!$L$5:$L$35,"Done")+COUNTIFS('Project plan'!$B$5:$B$35,"5. Check",'Project plan'!$L$5:$L$35,"In progress")&gt;0,"In progress","Not started")))</f>
        <v>Not started</v>
      </c>
      <c r="D20" s="11"/>
      <c r="E20" s="11"/>
      <c r="F20" s="11"/>
      <c r="G20" s="11"/>
    </row>
    <row r="21" ht="45.5" customHeight="1" spans="1:7" x14ac:dyDescent="0.25">
      <c r="A21" s="5" t="s">
        <v>68</v>
      </c>
      <c r="B21" s="11" t="s">
        <v>57</v>
      </c>
      <c r="C21" s="11" t="str">
        <f>IF(COUNTIF('Project plan'!$B$5:$B$35,"6. Certify")=0,"",IF(COUNTIFS('Project plan'!$B$5:$B$35,"6. Certify",'Project plan'!$L$5:$L$35,"Done")=COUNTIF('Project plan'!$B$5:$B$35,"6. Certify"),"Done",IF(COUNTIFS('Project plan'!$B$5:$B$35,"6. Certify",'Project plan'!$L$5:$L$35,"Done")+COUNTIFS('Project plan'!$B$5:$B$35,"6. Certify",'Project plan'!$L$5:$L$35,"In progress")&gt;0,"In progress","Not started")))</f>
        <v>Not started</v>
      </c>
      <c r="D21" s="11"/>
      <c r="E21" s="11"/>
      <c r="F21" s="11"/>
      <c r="G21" s="11"/>
    </row>
    <row r="23" ht="28" customHeight="1" spans="1:7" x14ac:dyDescent="0.25">
      <c r="A23" s="18" t="s">
        <v>69</v>
      </c>
      <c r="B23" s="18"/>
      <c r="C23" s="18"/>
      <c r="D23" s="18"/>
      <c r="E23" s="18"/>
      <c r="F23" s="18"/>
      <c r="G23" s="18"/>
    </row>
  </sheetData>
  <mergeCells count="11">
    <mergeCell ref="A1:G1"/>
    <mergeCell ref="A2:G2"/>
    <mergeCell ref="A4:G4"/>
    <mergeCell ref="A14:G14"/>
    <mergeCell ref="C16:G16"/>
    <mergeCell ref="C17:G17"/>
    <mergeCell ref="C18:G18"/>
    <mergeCell ref="C19:G19"/>
    <mergeCell ref="C20:G20"/>
    <mergeCell ref="C21:G21"/>
    <mergeCell ref="A23:G23"/>
  </mergeCells>
  <conditionalFormatting sqref="C16:C21">
    <cfRule type="cellIs" dxfId="0" priority="1" operator="equal">
      <formula>"Not started"</formula>
    </cfRule>
    <cfRule type="cellIs" dxfId="1" priority="2" operator="equal">
      <formula>"In progress"</formula>
    </cfRule>
    <cfRule type="cellIs" dxfId="2" priority="3" operator="equal">
      <formula>"Done"</formula>
    </cfRule>
  </conditionalFormatting>
  <printOptions horizontalCentered="1"/>
  <pageMargins left="0.4" right="0.4" top="0.6" bottom="0.6" header="0.3" footer="0.3"/>
  <pageSetup paperSize="9" orientation="landscape" fitToWidth="1" fitToHeight="0"/>
  <headerFooter>
    <oddHeader>&amp;L&amp;8ISO 27001 implementation plan,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M35"/>
  <sheetViews>
    <sheetView workbookViewId="0" showGridLines="0">
      <pane xSplit="1" ySplit="4" topLeftCell="B5" activePane="bottomRight" state="frozen"/>
      <selection pane="bottomRight" activeCell="H5" sqref="H5"/>
    </sheetView>
  </sheetViews>
  <sheetFormatPr defaultRowHeight="15" outlineLevelRow="0" outlineLevelCol="0" x14ac:dyDescent="55"/>
  <cols>
    <col min="1" max="1" width="6" customWidth="1"/>
    <col min="2" max="2" width="14" customWidth="1"/>
    <col min="3" max="3" width="24" customWidth="1"/>
    <col min="4" max="4" width="46" customWidth="1"/>
    <col min="5" max="5" width="13" customWidth="1"/>
    <col min="6" max="6" width="24" customWidth="1"/>
    <col min="7" max="7" width="12" customWidth="1"/>
    <col min="8" max="8" width="15" customWidth="1"/>
    <col min="9" max="9" width="12" customWidth="1"/>
    <col min="10" max="10" width="10" customWidth="1"/>
    <col min="11" max="11" width="12" customWidth="1"/>
    <col min="12" max="12" width="13" customWidth="1"/>
    <col min="13" max="13" width="28" customWidth="1"/>
  </cols>
  <sheetData>
    <row r="1" ht="32" customHeight="1" spans="1:13" x14ac:dyDescent="0.25">
      <c r="A1" s="1" t="s">
        <v>70</v>
      </c>
      <c r="B1" s="1"/>
      <c r="C1" s="1"/>
      <c r="D1" s="1"/>
      <c r="E1" s="1"/>
      <c r="F1" s="1"/>
      <c r="G1" s="1"/>
      <c r="H1" s="1"/>
      <c r="I1" s="1"/>
      <c r="J1" s="1"/>
      <c r="K1" s="1"/>
      <c r="L1" s="1"/>
      <c r="M1" s="1"/>
    </row>
    <row r="2" ht="18" customHeight="1" spans="1:13" x14ac:dyDescent="0.25">
      <c r="A2" s="9" t="s">
        <v>71</v>
      </c>
      <c r="B2" s="9"/>
      <c r="C2" s="9"/>
      <c r="D2" s="9"/>
      <c r="E2" s="9"/>
      <c r="F2" s="9"/>
      <c r="G2" s="9"/>
      <c r="H2" s="9"/>
      <c r="I2" s="9"/>
      <c r="J2" s="9"/>
      <c r="K2" s="9"/>
      <c r="L2" s="9"/>
      <c r="M2" s="9"/>
    </row>
    <row r="3" ht="30" customHeight="1" spans="1:13" x14ac:dyDescent="0.25">
      <c r="A3" s="19" t="s">
        <v>72</v>
      </c>
      <c r="B3" s="19"/>
      <c r="C3" s="19"/>
      <c r="D3" s="19"/>
      <c r="E3" s="19"/>
      <c r="F3" s="19"/>
      <c r="G3" s="19"/>
      <c r="H3" s="19"/>
      <c r="I3" s="19"/>
      <c r="J3" s="19"/>
      <c r="K3" s="19"/>
      <c r="L3" s="19"/>
      <c r="M3" s="19"/>
    </row>
    <row r="4" ht="32" customHeight="1" spans="1:13" x14ac:dyDescent="0.25">
      <c r="A4" s="10" t="s">
        <v>73</v>
      </c>
      <c r="B4" s="10" t="s">
        <v>45</v>
      </c>
      <c r="C4" s="10" t="s">
        <v>74</v>
      </c>
      <c r="D4" s="10" t="s">
        <v>75</v>
      </c>
      <c r="E4" s="10" t="s">
        <v>76</v>
      </c>
      <c r="F4" s="10" t="s">
        <v>77</v>
      </c>
      <c r="G4" s="10" t="s">
        <v>78</v>
      </c>
      <c r="H4" s="20" t="s">
        <v>79</v>
      </c>
      <c r="I4" s="20" t="s">
        <v>80</v>
      </c>
      <c r="J4" s="20" t="s">
        <v>81</v>
      </c>
      <c r="K4" s="10" t="s">
        <v>82</v>
      </c>
      <c r="L4" s="20" t="s">
        <v>61</v>
      </c>
      <c r="M4" s="20" t="s">
        <v>83</v>
      </c>
    </row>
    <row r="5" ht="32" customHeight="1" spans="1:13" x14ac:dyDescent="0.25">
      <c r="A5" s="14" t="s">
        <v>84</v>
      </c>
      <c r="B5" s="21" t="s">
        <v>52</v>
      </c>
      <c r="C5" s="21" t="s">
        <v>85</v>
      </c>
      <c r="D5" s="21" t="s">
        <v>86</v>
      </c>
      <c r="E5" s="21" t="s">
        <v>87</v>
      </c>
      <c r="F5" s="21" t="s">
        <v>88</v>
      </c>
      <c r="G5" s="21" t="s">
        <v>89</v>
      </c>
      <c r="H5" s="21"/>
      <c r="I5" s="22"/>
      <c r="J5" s="23"/>
      <c r="K5" s="24" t="str">
        <f>IF(OR(I5="",J5=""),"",I5+7*J5)</f>
        <v/>
      </c>
      <c r="L5" s="21"/>
      <c r="M5" s="21"/>
    </row>
    <row r="6" ht="32" customHeight="1" spans="1:13" x14ac:dyDescent="0.25">
      <c r="A6" s="14" t="s">
        <v>90</v>
      </c>
      <c r="B6" s="21" t="s">
        <v>52</v>
      </c>
      <c r="C6" s="21" t="s">
        <v>85</v>
      </c>
      <c r="D6" s="21" t="s">
        <v>91</v>
      </c>
      <c r="E6" s="21" t="s">
        <v>92</v>
      </c>
      <c r="F6" s="21" t="s">
        <v>93</v>
      </c>
      <c r="G6" s="21" t="s">
        <v>89</v>
      </c>
      <c r="H6" s="21"/>
      <c r="I6" s="22"/>
      <c r="J6" s="23"/>
      <c r="K6" s="24" t="str">
        <f>IF(OR(I6="",J6=""),"",I6+7*J6)</f>
        <v/>
      </c>
      <c r="L6" s="21"/>
      <c r="M6" s="21"/>
    </row>
    <row r="7" ht="32" customHeight="1" spans="1:13" x14ac:dyDescent="0.25">
      <c r="A7" s="14" t="s">
        <v>94</v>
      </c>
      <c r="B7" s="21" t="s">
        <v>52</v>
      </c>
      <c r="C7" s="21" t="s">
        <v>85</v>
      </c>
      <c r="D7" s="21" t="s">
        <v>95</v>
      </c>
      <c r="E7" s="21" t="s">
        <v>96</v>
      </c>
      <c r="F7" s="21" t="s">
        <v>97</v>
      </c>
      <c r="G7" s="21" t="s">
        <v>89</v>
      </c>
      <c r="H7" s="21"/>
      <c r="I7" s="22"/>
      <c r="J7" s="23"/>
      <c r="K7" s="24" t="str">
        <f>IF(OR(I7="",J7=""),"",I7+7*J7)</f>
        <v/>
      </c>
      <c r="L7" s="21"/>
      <c r="M7" s="21"/>
    </row>
    <row r="8" ht="32" customHeight="1" spans="1:13" x14ac:dyDescent="0.25">
      <c r="A8" s="14" t="s">
        <v>98</v>
      </c>
      <c r="B8" s="21" t="s">
        <v>52</v>
      </c>
      <c r="C8" s="21" t="s">
        <v>99</v>
      </c>
      <c r="D8" s="21" t="s">
        <v>100</v>
      </c>
      <c r="E8" s="21" t="s">
        <v>101</v>
      </c>
      <c r="F8" s="21" t="s">
        <v>102</v>
      </c>
      <c r="G8" s="21" t="s">
        <v>89</v>
      </c>
      <c r="H8" s="21"/>
      <c r="I8" s="22"/>
      <c r="J8" s="23"/>
      <c r="K8" s="24" t="str">
        <f>IF(OR(I8="",J8=""),"",I8+7*J8)</f>
        <v/>
      </c>
      <c r="L8" s="21"/>
      <c r="M8" s="21"/>
    </row>
    <row r="9" ht="32" customHeight="1" spans="1:13" x14ac:dyDescent="0.25">
      <c r="A9" s="14" t="s">
        <v>103</v>
      </c>
      <c r="B9" s="21" t="s">
        <v>52</v>
      </c>
      <c r="C9" s="21" t="s">
        <v>99</v>
      </c>
      <c r="D9" s="21" t="s">
        <v>104</v>
      </c>
      <c r="E9" s="21" t="s">
        <v>105</v>
      </c>
      <c r="F9" s="21" t="s">
        <v>106</v>
      </c>
      <c r="G9" s="21" t="s">
        <v>89</v>
      </c>
      <c r="H9" s="21"/>
      <c r="I9" s="22"/>
      <c r="J9" s="23"/>
      <c r="K9" s="24" t="str">
        <f>IF(OR(I9="",J9=""),"",I9+7*J9)</f>
        <v/>
      </c>
      <c r="L9" s="21"/>
      <c r="M9" s="21"/>
    </row>
    <row r="10" ht="32" customHeight="1" spans="1:13" x14ac:dyDescent="0.25">
      <c r="A10" s="14" t="s">
        <v>107</v>
      </c>
      <c r="B10" s="21" t="s">
        <v>52</v>
      </c>
      <c r="C10" s="21" t="s">
        <v>99</v>
      </c>
      <c r="D10" s="21" t="s">
        <v>108</v>
      </c>
      <c r="E10" s="21" t="s">
        <v>109</v>
      </c>
      <c r="F10" s="21" t="s">
        <v>110</v>
      </c>
      <c r="G10" s="21" t="s">
        <v>89</v>
      </c>
      <c r="H10" s="21"/>
      <c r="I10" s="22"/>
      <c r="J10" s="23"/>
      <c r="K10" s="24" t="str">
        <f>IF(OR(I10="",J10=""),"",I10+7*J10)</f>
        <v/>
      </c>
      <c r="L10" s="21"/>
      <c r="M10" s="21"/>
    </row>
    <row r="11" ht="45.5" customHeight="1" spans="1:13" x14ac:dyDescent="0.25">
      <c r="A11" s="14" t="s">
        <v>111</v>
      </c>
      <c r="B11" s="21" t="s">
        <v>52</v>
      </c>
      <c r="C11" s="21" t="s">
        <v>112</v>
      </c>
      <c r="D11" s="21" t="s">
        <v>113</v>
      </c>
      <c r="E11" s="21" t="s">
        <v>114</v>
      </c>
      <c r="F11" s="21" t="s">
        <v>115</v>
      </c>
      <c r="G11" s="21" t="s">
        <v>89</v>
      </c>
      <c r="H11" s="21"/>
      <c r="I11" s="22"/>
      <c r="J11" s="23"/>
      <c r="K11" s="24" t="str">
        <f>IF(OR(I11="",J11=""),"",I11+7*J11)</f>
        <v/>
      </c>
      <c r="L11" s="21"/>
      <c r="M11" s="21"/>
    </row>
    <row r="12" ht="45.5" customHeight="1" spans="1:13" x14ac:dyDescent="0.25">
      <c r="A12" s="14" t="s">
        <v>116</v>
      </c>
      <c r="B12" s="21" t="s">
        <v>52</v>
      </c>
      <c r="C12" s="21" t="s">
        <v>112</v>
      </c>
      <c r="D12" s="21" t="s">
        <v>117</v>
      </c>
      <c r="E12" s="21" t="s">
        <v>114</v>
      </c>
      <c r="F12" s="21" t="s">
        <v>118</v>
      </c>
      <c r="G12" s="21" t="s">
        <v>89</v>
      </c>
      <c r="H12" s="21"/>
      <c r="I12" s="22"/>
      <c r="J12" s="23"/>
      <c r="K12" s="24" t="str">
        <f>IF(OR(I12="",J12=""),"",I12+7*J12)</f>
        <v/>
      </c>
      <c r="L12" s="21"/>
      <c r="M12" s="21"/>
    </row>
    <row r="13" ht="32" customHeight="1" spans="1:13" x14ac:dyDescent="0.25">
      <c r="A13" s="25" t="s">
        <v>119</v>
      </c>
      <c r="B13" s="26" t="s">
        <v>53</v>
      </c>
      <c r="C13" s="26" t="s">
        <v>120</v>
      </c>
      <c r="D13" s="26" t="s">
        <v>121</v>
      </c>
      <c r="E13" s="26" t="s">
        <v>122</v>
      </c>
      <c r="F13" s="26" t="s">
        <v>123</v>
      </c>
      <c r="G13" s="26" t="s">
        <v>124</v>
      </c>
      <c r="H13" s="26"/>
      <c r="I13" s="27"/>
      <c r="J13" s="28"/>
      <c r="K13" s="24" t="str">
        <f>IF(OR(I13="",J13=""),"",I13+7*J13)</f>
        <v/>
      </c>
      <c r="L13" s="26"/>
      <c r="M13" s="26"/>
    </row>
    <row r="14" ht="45.5" customHeight="1" spans="1:13" x14ac:dyDescent="0.25">
      <c r="A14" s="25" t="s">
        <v>125</v>
      </c>
      <c r="B14" s="26" t="s">
        <v>53</v>
      </c>
      <c r="C14" s="26" t="s">
        <v>120</v>
      </c>
      <c r="D14" s="26" t="s">
        <v>126</v>
      </c>
      <c r="E14" s="26" t="s">
        <v>127</v>
      </c>
      <c r="F14" s="26" t="s">
        <v>128</v>
      </c>
      <c r="G14" s="26" t="s">
        <v>124</v>
      </c>
      <c r="H14" s="26"/>
      <c r="I14" s="27"/>
      <c r="J14" s="28"/>
      <c r="K14" s="24" t="str">
        <f>IF(OR(I14="",J14=""),"",I14+7*J14)</f>
        <v/>
      </c>
      <c r="L14" s="26"/>
      <c r="M14" s="26"/>
    </row>
    <row r="15" ht="32" customHeight="1" spans="1:13" x14ac:dyDescent="0.25">
      <c r="A15" s="25" t="s">
        <v>129</v>
      </c>
      <c r="B15" s="26" t="s">
        <v>53</v>
      </c>
      <c r="C15" s="26" t="s">
        <v>130</v>
      </c>
      <c r="D15" s="26" t="s">
        <v>131</v>
      </c>
      <c r="E15" s="26" t="s">
        <v>132</v>
      </c>
      <c r="F15" s="26" t="s">
        <v>133</v>
      </c>
      <c r="G15" s="26" t="s">
        <v>124</v>
      </c>
      <c r="H15" s="26"/>
      <c r="I15" s="27"/>
      <c r="J15" s="28"/>
      <c r="K15" s="24" t="str">
        <f>IF(OR(I15="",J15=""),"",I15+7*J15)</f>
        <v/>
      </c>
      <c r="L15" s="26"/>
      <c r="M15" s="26"/>
    </row>
    <row r="16" ht="32" customHeight="1" spans="1:13" x14ac:dyDescent="0.25">
      <c r="A16" s="25" t="s">
        <v>134</v>
      </c>
      <c r="B16" s="26" t="s">
        <v>53</v>
      </c>
      <c r="C16" s="26" t="s">
        <v>130</v>
      </c>
      <c r="D16" s="26" t="s">
        <v>135</v>
      </c>
      <c r="E16" s="26" t="s">
        <v>136</v>
      </c>
      <c r="F16" s="26" t="s">
        <v>137</v>
      </c>
      <c r="G16" s="26" t="s">
        <v>124</v>
      </c>
      <c r="H16" s="26"/>
      <c r="I16" s="27"/>
      <c r="J16" s="28"/>
      <c r="K16" s="24" t="str">
        <f>IF(OR(I16="",J16=""),"",I16+7*J16)</f>
        <v/>
      </c>
      <c r="L16" s="26"/>
      <c r="M16" s="26"/>
    </row>
    <row r="17" ht="32" customHeight="1" spans="1:13" x14ac:dyDescent="0.25">
      <c r="A17" s="25" t="s">
        <v>138</v>
      </c>
      <c r="B17" s="26" t="s">
        <v>53</v>
      </c>
      <c r="C17" s="26" t="s">
        <v>130</v>
      </c>
      <c r="D17" s="26" t="s">
        <v>139</v>
      </c>
      <c r="E17" s="26" t="s">
        <v>140</v>
      </c>
      <c r="F17" s="26" t="s">
        <v>141</v>
      </c>
      <c r="G17" s="26" t="s">
        <v>124</v>
      </c>
      <c r="H17" s="26"/>
      <c r="I17" s="27"/>
      <c r="J17" s="28"/>
      <c r="K17" s="24" t="str">
        <f>IF(OR(I17="",J17=""),"",I17+7*J17)</f>
        <v/>
      </c>
      <c r="L17" s="26"/>
      <c r="M17" s="26"/>
    </row>
    <row r="18" ht="32" customHeight="1" spans="1:13" x14ac:dyDescent="0.25">
      <c r="A18" s="14" t="s">
        <v>142</v>
      </c>
      <c r="B18" s="21" t="s">
        <v>54</v>
      </c>
      <c r="C18" s="21" t="s">
        <v>143</v>
      </c>
      <c r="D18" s="21" t="s">
        <v>144</v>
      </c>
      <c r="E18" s="21" t="s">
        <v>145</v>
      </c>
      <c r="F18" s="21" t="s">
        <v>146</v>
      </c>
      <c r="G18" s="21" t="s">
        <v>147</v>
      </c>
      <c r="H18" s="21"/>
      <c r="I18" s="22"/>
      <c r="J18" s="23"/>
      <c r="K18" s="24" t="str">
        <f>IF(OR(I18="",J18=""),"",I18+7*J18)</f>
        <v/>
      </c>
      <c r="L18" s="21"/>
      <c r="M18" s="21"/>
    </row>
    <row r="19" ht="32" customHeight="1" spans="1:13" x14ac:dyDescent="0.25">
      <c r="A19" s="14" t="s">
        <v>148</v>
      </c>
      <c r="B19" s="21" t="s">
        <v>54</v>
      </c>
      <c r="C19" s="21" t="s">
        <v>143</v>
      </c>
      <c r="D19" s="21" t="s">
        <v>149</v>
      </c>
      <c r="E19" s="21" t="s">
        <v>150</v>
      </c>
      <c r="F19" s="21" t="s">
        <v>151</v>
      </c>
      <c r="G19" s="21" t="s">
        <v>147</v>
      </c>
      <c r="H19" s="21"/>
      <c r="I19" s="22"/>
      <c r="J19" s="23"/>
      <c r="K19" s="24" t="str">
        <f>IF(OR(I19="",J19=""),"",I19+7*J19)</f>
        <v/>
      </c>
      <c r="L19" s="21"/>
      <c r="M19" s="21"/>
    </row>
    <row r="20" ht="32" customHeight="1" spans="1:13" x14ac:dyDescent="0.25">
      <c r="A20" s="14" t="s">
        <v>152</v>
      </c>
      <c r="B20" s="21" t="s">
        <v>54</v>
      </c>
      <c r="C20" s="21" t="s">
        <v>143</v>
      </c>
      <c r="D20" s="21" t="s">
        <v>153</v>
      </c>
      <c r="E20" s="21" t="s">
        <v>154</v>
      </c>
      <c r="F20" s="21" t="s">
        <v>155</v>
      </c>
      <c r="G20" s="21" t="s">
        <v>147</v>
      </c>
      <c r="H20" s="21"/>
      <c r="I20" s="22"/>
      <c r="J20" s="23"/>
      <c r="K20" s="24" t="str">
        <f>IF(OR(I20="",J20=""),"",I20+7*J20)</f>
        <v/>
      </c>
      <c r="L20" s="21"/>
      <c r="M20" s="21"/>
    </row>
    <row r="21" ht="32" customHeight="1" spans="1:13" x14ac:dyDescent="0.25">
      <c r="A21" s="14" t="s">
        <v>156</v>
      </c>
      <c r="B21" s="21" t="s">
        <v>54</v>
      </c>
      <c r="C21" s="21" t="s">
        <v>143</v>
      </c>
      <c r="D21" s="21" t="s">
        <v>157</v>
      </c>
      <c r="E21" s="21" t="s">
        <v>158</v>
      </c>
      <c r="F21" s="21" t="s">
        <v>159</v>
      </c>
      <c r="G21" s="21" t="s">
        <v>147</v>
      </c>
      <c r="H21" s="21"/>
      <c r="I21" s="22"/>
      <c r="J21" s="23"/>
      <c r="K21" s="24" t="str">
        <f>IF(OR(I21="",J21=""),"",I21+7*J21)</f>
        <v/>
      </c>
      <c r="L21" s="21"/>
      <c r="M21" s="21"/>
    </row>
    <row r="22" ht="32" customHeight="1" spans="1:13" x14ac:dyDescent="0.25">
      <c r="A22" s="14" t="s">
        <v>160</v>
      </c>
      <c r="B22" s="21" t="s">
        <v>54</v>
      </c>
      <c r="C22" s="21" t="s">
        <v>161</v>
      </c>
      <c r="D22" s="21" t="s">
        <v>162</v>
      </c>
      <c r="E22" s="21" t="s">
        <v>163</v>
      </c>
      <c r="F22" s="21" t="s">
        <v>164</v>
      </c>
      <c r="G22" s="21" t="s">
        <v>147</v>
      </c>
      <c r="H22" s="21"/>
      <c r="I22" s="22"/>
      <c r="J22" s="23"/>
      <c r="K22" s="24" t="str">
        <f>IF(OR(I22="",J22=""),"",I22+7*J22)</f>
        <v/>
      </c>
      <c r="L22" s="21"/>
      <c r="M22" s="21"/>
    </row>
    <row r="23" ht="32" customHeight="1" spans="1:13" x14ac:dyDescent="0.25">
      <c r="A23" s="14" t="s">
        <v>165</v>
      </c>
      <c r="B23" s="21" t="s">
        <v>54</v>
      </c>
      <c r="C23" s="21" t="s">
        <v>161</v>
      </c>
      <c r="D23" s="21" t="s">
        <v>166</v>
      </c>
      <c r="E23" s="21" t="s">
        <v>167</v>
      </c>
      <c r="F23" s="21" t="s">
        <v>168</v>
      </c>
      <c r="G23" s="21" t="s">
        <v>147</v>
      </c>
      <c r="H23" s="21"/>
      <c r="I23" s="22"/>
      <c r="J23" s="23"/>
      <c r="K23" s="24" t="str">
        <f>IF(OR(I23="",J23=""),"",I23+7*J23)</f>
        <v/>
      </c>
      <c r="L23" s="21"/>
      <c r="M23" s="21"/>
    </row>
    <row r="24" ht="32" customHeight="1" spans="1:13" x14ac:dyDescent="0.25">
      <c r="A24" s="14" t="s">
        <v>169</v>
      </c>
      <c r="B24" s="21" t="s">
        <v>54</v>
      </c>
      <c r="C24" s="21" t="s">
        <v>161</v>
      </c>
      <c r="D24" s="21" t="s">
        <v>170</v>
      </c>
      <c r="E24" s="21" t="s">
        <v>171</v>
      </c>
      <c r="F24" s="21" t="s">
        <v>172</v>
      </c>
      <c r="G24" s="21" t="s">
        <v>147</v>
      </c>
      <c r="H24" s="21"/>
      <c r="I24" s="22"/>
      <c r="J24" s="23"/>
      <c r="K24" s="24" t="str">
        <f>IF(OR(I24="",J24=""),"",I24+7*J24)</f>
        <v/>
      </c>
      <c r="L24" s="21"/>
      <c r="M24" s="21"/>
    </row>
    <row r="25" ht="32" customHeight="1" spans="1:13" x14ac:dyDescent="0.25">
      <c r="A25" s="25" t="s">
        <v>173</v>
      </c>
      <c r="B25" s="26" t="s">
        <v>55</v>
      </c>
      <c r="C25" s="26" t="s">
        <v>174</v>
      </c>
      <c r="D25" s="26" t="s">
        <v>175</v>
      </c>
      <c r="E25" s="26" t="s">
        <v>176</v>
      </c>
      <c r="F25" s="26" t="s">
        <v>177</v>
      </c>
      <c r="G25" s="26" t="s">
        <v>178</v>
      </c>
      <c r="H25" s="26"/>
      <c r="I25" s="27"/>
      <c r="J25" s="28"/>
      <c r="K25" s="24" t="str">
        <f>IF(OR(I25="",J25=""),"",I25+7*J25)</f>
        <v/>
      </c>
      <c r="L25" s="26"/>
      <c r="M25" s="26"/>
    </row>
    <row r="26" ht="45.5" customHeight="1" spans="1:13" x14ac:dyDescent="0.25">
      <c r="A26" s="25" t="s">
        <v>179</v>
      </c>
      <c r="B26" s="26" t="s">
        <v>55</v>
      </c>
      <c r="C26" s="26" t="s">
        <v>174</v>
      </c>
      <c r="D26" s="26" t="s">
        <v>180</v>
      </c>
      <c r="E26" s="26" t="s">
        <v>181</v>
      </c>
      <c r="F26" s="26" t="s">
        <v>182</v>
      </c>
      <c r="G26" s="26" t="s">
        <v>178</v>
      </c>
      <c r="H26" s="26"/>
      <c r="I26" s="27"/>
      <c r="J26" s="28"/>
      <c r="K26" s="24" t="str">
        <f>IF(OR(I26="",J26=""),"",I26+7*J26)</f>
        <v/>
      </c>
      <c r="L26" s="26"/>
      <c r="M26" s="26"/>
    </row>
    <row r="27" ht="32" customHeight="1" spans="1:13" x14ac:dyDescent="0.25">
      <c r="A27" s="25" t="s">
        <v>183</v>
      </c>
      <c r="B27" s="26" t="s">
        <v>55</v>
      </c>
      <c r="C27" s="26" t="s">
        <v>174</v>
      </c>
      <c r="D27" s="26" t="s">
        <v>184</v>
      </c>
      <c r="E27" s="26" t="s">
        <v>185</v>
      </c>
      <c r="F27" s="26" t="s">
        <v>186</v>
      </c>
      <c r="G27" s="26" t="s">
        <v>178</v>
      </c>
      <c r="H27" s="26"/>
      <c r="I27" s="27"/>
      <c r="J27" s="28"/>
      <c r="K27" s="24" t="str">
        <f>IF(OR(I27="",J27=""),"",I27+7*J27)</f>
        <v/>
      </c>
      <c r="L27" s="26"/>
      <c r="M27" s="26"/>
    </row>
    <row r="28" ht="32" customHeight="1" spans="1:13" x14ac:dyDescent="0.25">
      <c r="A28" s="14" t="s">
        <v>187</v>
      </c>
      <c r="B28" s="21" t="s">
        <v>56</v>
      </c>
      <c r="C28" s="21" t="s">
        <v>188</v>
      </c>
      <c r="D28" s="21" t="s">
        <v>189</v>
      </c>
      <c r="E28" s="21" t="s">
        <v>190</v>
      </c>
      <c r="F28" s="21" t="s">
        <v>191</v>
      </c>
      <c r="G28" s="21" t="s">
        <v>192</v>
      </c>
      <c r="H28" s="21"/>
      <c r="I28" s="22"/>
      <c r="J28" s="23"/>
      <c r="K28" s="24" t="str">
        <f>IF(OR(I28="",J28=""),"",I28+7*J28)</f>
        <v/>
      </c>
      <c r="L28" s="21"/>
      <c r="M28" s="21"/>
    </row>
    <row r="29" ht="32" customHeight="1" spans="1:13" x14ac:dyDescent="0.25">
      <c r="A29" s="14" t="s">
        <v>193</v>
      </c>
      <c r="B29" s="21" t="s">
        <v>56</v>
      </c>
      <c r="C29" s="21" t="s">
        <v>188</v>
      </c>
      <c r="D29" s="21" t="s">
        <v>194</v>
      </c>
      <c r="E29" s="21" t="s">
        <v>190</v>
      </c>
      <c r="F29" s="21" t="s">
        <v>195</v>
      </c>
      <c r="G29" s="21" t="s">
        <v>192</v>
      </c>
      <c r="H29" s="21"/>
      <c r="I29" s="22"/>
      <c r="J29" s="23"/>
      <c r="K29" s="24" t="str">
        <f>IF(OR(I29="",J29=""),"",I29+7*J29)</f>
        <v/>
      </c>
      <c r="L29" s="21"/>
      <c r="M29" s="21"/>
    </row>
    <row r="30" ht="32" customHeight="1" spans="1:13" x14ac:dyDescent="0.25">
      <c r="A30" s="14" t="s">
        <v>196</v>
      </c>
      <c r="B30" s="21" t="s">
        <v>56</v>
      </c>
      <c r="C30" s="21" t="s">
        <v>197</v>
      </c>
      <c r="D30" s="21" t="s">
        <v>198</v>
      </c>
      <c r="E30" s="21" t="s">
        <v>199</v>
      </c>
      <c r="F30" s="21" t="s">
        <v>200</v>
      </c>
      <c r="G30" s="21" t="s">
        <v>192</v>
      </c>
      <c r="H30" s="21"/>
      <c r="I30" s="22"/>
      <c r="J30" s="23"/>
      <c r="K30" s="24" t="str">
        <f>IF(OR(I30="",J30=""),"",I30+7*J30)</f>
        <v/>
      </c>
      <c r="L30" s="21"/>
      <c r="M30" s="21"/>
    </row>
    <row r="31" ht="32" customHeight="1" spans="1:13" x14ac:dyDescent="0.25">
      <c r="A31" s="14" t="s">
        <v>201</v>
      </c>
      <c r="B31" s="21" t="s">
        <v>56</v>
      </c>
      <c r="C31" s="21" t="s">
        <v>197</v>
      </c>
      <c r="D31" s="21" t="s">
        <v>202</v>
      </c>
      <c r="E31" s="21" t="s">
        <v>203</v>
      </c>
      <c r="F31" s="21" t="s">
        <v>204</v>
      </c>
      <c r="G31" s="21" t="s">
        <v>192</v>
      </c>
      <c r="H31" s="21"/>
      <c r="I31" s="22"/>
      <c r="J31" s="23"/>
      <c r="K31" s="24" t="str">
        <f>IF(OR(I31="",J31=""),"",I31+7*J31)</f>
        <v/>
      </c>
      <c r="L31" s="21"/>
      <c r="M31" s="21"/>
    </row>
    <row r="32" ht="32" customHeight="1" spans="1:13" x14ac:dyDescent="0.25">
      <c r="A32" s="25" t="s">
        <v>205</v>
      </c>
      <c r="B32" s="26" t="s">
        <v>57</v>
      </c>
      <c r="C32" s="26" t="s">
        <v>206</v>
      </c>
      <c r="D32" s="26" t="s">
        <v>207</v>
      </c>
      <c r="E32" s="26" t="s">
        <v>208</v>
      </c>
      <c r="F32" s="26" t="s">
        <v>209</v>
      </c>
      <c r="G32" s="26" t="s">
        <v>210</v>
      </c>
      <c r="H32" s="26"/>
      <c r="I32" s="27"/>
      <c r="J32" s="28"/>
      <c r="K32" s="24" t="str">
        <f>IF(OR(I32="",J32=""),"",I32+7*J32)</f>
        <v/>
      </c>
      <c r="L32" s="26"/>
      <c r="M32" s="26"/>
    </row>
    <row r="33" ht="32" customHeight="1" spans="1:13" x14ac:dyDescent="0.25">
      <c r="A33" s="25" t="s">
        <v>211</v>
      </c>
      <c r="B33" s="26" t="s">
        <v>57</v>
      </c>
      <c r="C33" s="26" t="s">
        <v>206</v>
      </c>
      <c r="D33" s="26" t="s">
        <v>212</v>
      </c>
      <c r="E33" s="26" t="s">
        <v>208</v>
      </c>
      <c r="F33" s="26" t="s">
        <v>213</v>
      </c>
      <c r="G33" s="26" t="s">
        <v>210</v>
      </c>
      <c r="H33" s="26"/>
      <c r="I33" s="27"/>
      <c r="J33" s="28"/>
      <c r="K33" s="24" t="str">
        <f>IF(OR(I33="",J33=""),"",I33+7*J33)</f>
        <v/>
      </c>
      <c r="L33" s="26"/>
      <c r="M33" s="26"/>
    </row>
    <row r="34" ht="32" customHeight="1" spans="1:13" x14ac:dyDescent="0.25">
      <c r="A34" s="25" t="s">
        <v>214</v>
      </c>
      <c r="B34" s="26" t="s">
        <v>57</v>
      </c>
      <c r="C34" s="26" t="s">
        <v>206</v>
      </c>
      <c r="D34" s="26" t="s">
        <v>215</v>
      </c>
      <c r="E34" s="26" t="s">
        <v>208</v>
      </c>
      <c r="F34" s="26" t="s">
        <v>216</v>
      </c>
      <c r="G34" s="26" t="s">
        <v>210</v>
      </c>
      <c r="H34" s="26"/>
      <c r="I34" s="27"/>
      <c r="J34" s="28"/>
      <c r="K34" s="24" t="str">
        <f>IF(OR(I34="",J34=""),"",I34+7*J34)</f>
        <v/>
      </c>
      <c r="L34" s="26"/>
      <c r="M34" s="26"/>
    </row>
    <row r="35" ht="32" customHeight="1" spans="1:13" x14ac:dyDescent="0.25">
      <c r="A35" s="25" t="s">
        <v>217</v>
      </c>
      <c r="B35" s="26" t="s">
        <v>57</v>
      </c>
      <c r="C35" s="26" t="s">
        <v>206</v>
      </c>
      <c r="D35" s="26" t="s">
        <v>218</v>
      </c>
      <c r="E35" s="26" t="s">
        <v>219</v>
      </c>
      <c r="F35" s="26" t="s">
        <v>220</v>
      </c>
      <c r="G35" s="26" t="s">
        <v>210</v>
      </c>
      <c r="H35" s="26"/>
      <c r="I35" s="27"/>
      <c r="J35" s="28"/>
      <c r="K35" s="24" t="str">
        <f>IF(OR(I35="",J35=""),"",I35+7*J35)</f>
        <v/>
      </c>
      <c r="L35" s="26"/>
      <c r="M35" s="26"/>
    </row>
  </sheetData>
  <autoFilter ref="A4:M35"/>
  <mergeCells count="3">
    <mergeCell ref="A1:M1"/>
    <mergeCell ref="A2:M2"/>
    <mergeCell ref="A3:M3"/>
  </mergeCells>
  <conditionalFormatting sqref="L5:L35">
    <cfRule type="cellIs" dxfId="3" priority="1" operator="equal">
      <formula>"Not started"</formula>
    </cfRule>
    <cfRule type="cellIs" dxfId="4" priority="2" operator="equal">
      <formula>"In progress"</formula>
    </cfRule>
    <cfRule type="cellIs" dxfId="5" priority="3" operator="equal">
      <formula>"Done"</formula>
    </cfRule>
  </conditionalFormatting>
  <conditionalFormatting sqref="F5:F35">
    <cfRule type="containsText" dxfId="6" priority="1">
      <formula>NOT(ISERROR(SEARCH("(milestone)",F5)))</formula>
    </cfRule>
  </conditionalFormatting>
  <dataValidations count="3">
    <dataValidation type="date" operator="greaterThan" allowBlank="1" showErrorMessage="1" errorStyle="stop" errorTitle="Enter a date" error="Enter a date, for example 30/11/2026." sqref="I5:I35">
      <formula1>36526</formula1>
    </dataValidation>
    <dataValidation type="whole" allowBlank="1" showInputMessage="1" promptTitle="Duration" prompt="Enter a whole number of weeks from 0 to 52." showErrorMessage="1" errorStyle="stop" errorTitle="Enter a whole number" error="Enter a whole number of weeks from 0 to 52." sqref="J5:J35">
      <formula1>0</formula1>
      <formula2>52</formula2>
    </dataValidation>
    <dataValidation type="list" allowBlank="1" showInputMessage="1" promptTitle="Status" prompt="Not started, In progress or Done." showErrorMessage="1" errorStyle="stop" errorTitle="Choose from the list" error="Pick one of: Not started, In progress, Done." sqref="L5:L35">
      <formula1>"Not started,In progress,Done"</formula1>
    </dataValidation>
  </dataValidations>
  <printOptions horizontalCentered="1"/>
  <pageMargins left="0.4" right="0.4" top="0.6" bottom="0.6" header="0.3" footer="0.3"/>
  <pageSetup paperSize="9" orientation="landscape" fitToWidth="1" fitToHeight="0"/>
  <headerFooter>
    <oddHeader>&amp;L&amp;8ISO 27001 implementation plan,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D12"/>
  <sheetViews>
    <sheetView workbookViewId="0" showGridLines="0">
      <pane ySplit="4" topLeftCell="A5" activePane="bottomLeft" state="frozen"/>
      <selection pane="bottomLeft"/>
    </sheetView>
  </sheetViews>
  <sheetFormatPr defaultRowHeight="15" outlineLevelRow="0" outlineLevelCol="0" x14ac:dyDescent="55"/>
  <cols>
    <col min="1" max="1" width="30" customWidth="1"/>
    <col min="2" max="2" width="60" customWidth="1"/>
    <col min="3" max="3" width="24" customWidth="1"/>
    <col min="4" max="4" width="30" customWidth="1"/>
  </cols>
  <sheetData>
    <row r="1" ht="32" customHeight="1" spans="1:4" x14ac:dyDescent="0.25">
      <c r="A1" s="1" t="s">
        <v>221</v>
      </c>
      <c r="B1" s="1"/>
      <c r="C1" s="1"/>
      <c r="D1" s="1"/>
    </row>
    <row r="2" ht="18" customHeight="1" spans="1:4" x14ac:dyDescent="0.25">
      <c r="A2" s="9" t="s">
        <v>43</v>
      </c>
      <c r="B2" s="9"/>
      <c r="C2" s="9"/>
      <c r="D2" s="9"/>
    </row>
    <row r="3" ht="30" customHeight="1" spans="1:4" x14ac:dyDescent="0.25">
      <c r="A3" s="19" t="s">
        <v>222</v>
      </c>
      <c r="B3" s="19"/>
      <c r="C3" s="19"/>
      <c r="D3" s="19"/>
    </row>
    <row r="4" ht="30" customHeight="1" spans="1:4" x14ac:dyDescent="0.25">
      <c r="A4" s="10" t="s">
        <v>223</v>
      </c>
      <c r="B4" s="10" t="s">
        <v>224</v>
      </c>
      <c r="C4" s="20" t="s">
        <v>225</v>
      </c>
      <c r="D4" s="20" t="s">
        <v>83</v>
      </c>
    </row>
    <row r="5" ht="32" customHeight="1" spans="1:4" x14ac:dyDescent="0.25">
      <c r="A5" s="25" t="s">
        <v>226</v>
      </c>
      <c r="B5" s="26" t="s">
        <v>227</v>
      </c>
      <c r="C5" s="26"/>
      <c r="D5" s="26"/>
    </row>
    <row r="6" ht="30" customHeight="1" spans="1:4" x14ac:dyDescent="0.25">
      <c r="A6" s="14" t="s">
        <v>228</v>
      </c>
      <c r="B6" s="21" t="s">
        <v>229</v>
      </c>
      <c r="C6" s="21"/>
      <c r="D6" s="21"/>
    </row>
    <row r="7" ht="30" customHeight="1" spans="1:4" x14ac:dyDescent="0.25">
      <c r="A7" s="25" t="s">
        <v>230</v>
      </c>
      <c r="B7" s="26" t="s">
        <v>231</v>
      </c>
      <c r="C7" s="26"/>
      <c r="D7" s="26"/>
    </row>
    <row r="8" ht="32" customHeight="1" spans="1:4" x14ac:dyDescent="0.25">
      <c r="A8" s="14" t="s">
        <v>232</v>
      </c>
      <c r="B8" s="21" t="s">
        <v>233</v>
      </c>
      <c r="C8" s="21"/>
      <c r="D8" s="21"/>
    </row>
    <row r="9" ht="30" customHeight="1" spans="1:4" x14ac:dyDescent="0.25">
      <c r="A9" s="25" t="s">
        <v>234</v>
      </c>
      <c r="B9" s="26" t="s">
        <v>235</v>
      </c>
      <c r="C9" s="26"/>
      <c r="D9" s="26"/>
    </row>
    <row r="10" ht="30" customHeight="1" spans="1:4" x14ac:dyDescent="0.25">
      <c r="A10" s="14" t="s">
        <v>236</v>
      </c>
      <c r="B10" s="21" t="s">
        <v>237</v>
      </c>
      <c r="C10" s="21"/>
      <c r="D10" s="21"/>
    </row>
    <row r="11" ht="30" customHeight="1" spans="1:4" x14ac:dyDescent="0.25">
      <c r="A11" s="25" t="s">
        <v>238</v>
      </c>
      <c r="B11" s="26" t="s">
        <v>239</v>
      </c>
      <c r="C11" s="26"/>
      <c r="D11" s="26"/>
    </row>
    <row r="12" ht="30" customHeight="1" spans="1:4" x14ac:dyDescent="0.25">
      <c r="A12" s="14" t="s">
        <v>208</v>
      </c>
      <c r="B12" s="21" t="s">
        <v>240</v>
      </c>
      <c r="C12" s="21"/>
      <c r="D12" s="21"/>
    </row>
  </sheetData>
  <autoFilter ref="A4:D12"/>
  <mergeCells count="3">
    <mergeCell ref="A1:D1"/>
    <mergeCell ref="A2:D2"/>
    <mergeCell ref="A3:D3"/>
  </mergeCells>
  <printOptions horizontalCentered="1"/>
  <pageMargins left="0.4" right="0.4" top="0.6" bottom="0.6" header="0.3" footer="0.3"/>
  <pageSetup paperSize="9" orientation="landscape" fitToWidth="1" fitToHeight="0"/>
  <headerFooter>
    <oddHeader>&amp;L&amp;8ISO 27001 implementation plan, version October 2026&amp;R&amp;8&amp;A</oddHeader>
    <oddFooter>&amp;L&amp;8Sovereign Secure Ltd  |  sovereignsecure.co.uk  |  +44 161 523 5276&amp;R&amp;8Page &amp;P of &amp;N</oddFooter>
  </headerFooter>
  <ignoredErrors>
    <ignoredError sqref="A1:Z300" numberStoredAsText="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template</vt:lpstr>
      <vt:lpstr>Summary</vt:lpstr>
      <vt:lpstr>Project plan</vt:lpstr>
      <vt:lpstr>Roles</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ISO 27001 implementation plan (ISO/IEC 27001:2022)</dc:title>
  <dc:subject>ISO/IEC 27001:2022 implementation roadmap: 11 steps in six phases, as a project plan</dc:subject>
  <dc:description>Version October 2026. Free to use and adapt within your organisation.</dc:description>
  <cp:keywords>ISO 27001, implementation plan, implementation roadmap, project plan, ISMS</cp:keywords>
  <cp:category/>
  <cp:lastModifiedBy>Sovereign Secure Ltd</cp:lastModifiedBy>
  <dcterms:created xsi:type="dcterms:W3CDTF">2026-10-13T00:00:00Z</dcterms:created>
  <dcterms:modified xsi:type="dcterms:W3CDTF">2026-10-13T00:00:00Z</dcterms:modified>
</cp:coreProperties>
</file>