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ummary" state="visible" r:id="rId5"/>
    <sheet sheetId="3" name="Clauses 4 to 10" state="visible" r:id="rId6"/>
    <sheet sheetId="4" name="Annex A themes" state="visible" r:id="rId7"/>
    <sheet sheetId="5" name="Audit checklist" state="visible" r:id="rId8"/>
    <sheet sheetId="6" name="Documents" state="visible" r:id="rId9"/>
  </sheets>
  <definedNames>
    <definedName name="_xlnm.Print_Titles" localSheetId="2">'Clauses 4 to 10'!$4:$4</definedName>
    <definedName name="_xlnm.Print_Titles" localSheetId="3">'Annex A themes'!$4:$4</definedName>
    <definedName name="_xlnm.Print_Titles" localSheetId="4">'Audit checklist'!$4:$4</definedName>
    <definedName name="_xlnm.Print_Titles" localSheetId="5">'Documents'!$4:$4</definedName>
  </definedNames>
  <calcPr calcId="171027" fullCalcOnLoad="1"/>
</workbook>
</file>

<file path=xl/sharedStrings.xml><?xml version="1.0" encoding="utf-8"?>
<sst xmlns="http://schemas.openxmlformats.org/spreadsheetml/2006/main" count="582" uniqueCount="434">
  <si>
    <t>ISO 27001 checklist (ISO/IEC 27001:2022)</t>
  </si>
  <si>
    <t>Sovereign Secure Ltd  |  Version: October 2026  |  Free to use and adapt within your organisation</t>
  </si>
  <si>
    <t>What this is</t>
  </si>
  <si>
    <t>A working checklist for readiness against ISO/IEC 27001:2022, including Amendment 1 (2024). It covers every management system clause from 4.1 to 10.2, the four Annex A themes, the documents and records auditors ask for, and an audit checklist for Stage 1 and Stage 2 of certification. It matches the checklist on our ISO 27001 checklist page, so you can rate each line, record the evidence an auditor will sample and track the work to close each gap.</t>
  </si>
  <si>
    <t>Read the guide</t>
  </si>
  <si>
    <t>https://sovereignsecure.co.uk/iso-27001-checklist/</t>
  </si>
  <si>
    <t>What is in this workbook</t>
  </si>
  <si>
    <t>Summary</t>
  </si>
  <si>
    <t>Live counts by status and rating, progress clause by clause, your Annex A decisions and whether every Stage 1 item is done. It updates as you fill in the other sheets.</t>
  </si>
  <si>
    <t>Clauses 4 to 10</t>
  </si>
  <si>
    <t>25 lines covering every clause from 4.1 to 10.2, with what the clause requires in plain English, the evidence to have ready, whether it requires documented information and, where relevant, the common findings auditors raise.</t>
  </si>
  <si>
    <t>Annex A themes</t>
  </si>
  <si>
    <t>The four Annex A themes (93 controls) and the decision for each control in your Statement of Applicability (SoA), plus four checks that catch out smaller organisations.</t>
  </si>
  <si>
    <t>Audit checklist</t>
  </si>
  <si>
    <t>8 items to tick off before you book Stage 1 and 6 for Stage 2, with a table showing how the two stages differ.</t>
  </si>
  <si>
    <t>Documents</t>
  </si>
  <si>
    <t>The mandatory documents and records in clauses 4 to 10, plus documents that common Annex A controls add when they are applicable.</t>
  </si>
  <si>
    <t>How to use it</t>
  </si>
  <si>
    <t>Step 1</t>
  </si>
  <si>
    <t>Start with the Clauses 4 to 10 sheet. Rate each line Met, Partly met or Not met. Every clause is mandatory, so clauses 4 to 10 cannot be rated not applicable.</t>
  </si>
  <si>
    <t>Step 2</t>
  </si>
  <si>
    <t>Name the evidence. A policy on its own rarely satisfies an auditor: they ask for records that show the control operates, such as dated reviews, tickets, logs and sign-offs.</t>
  </si>
  <si>
    <t>Step 3</t>
  </si>
  <si>
    <t>Give each gap an owner and a target date, and track the work in the Status column. Anything not met becomes an action on your risk treatment plan.</t>
  </si>
  <si>
    <t>Step 4</t>
  </si>
  <si>
    <t>On the Annex A themes sheet, enter how many controls in each theme your SoA marks applicable and how many it excludes. Your controls should follow from the risks you identify under clause 6.1.2, not the other way round.</t>
  </si>
  <si>
    <t>Step 5</t>
  </si>
  <si>
    <t>Before you book Stage 1, work through the Audit checklist sheet. Certification bodies expect at least one completed internal audit (9.2) and management review (9.3) before they certify you, so schedule both early.</t>
  </si>
  <si>
    <t>Step 6</t>
  </si>
  <si>
    <t>Check the Summary sheet to see where you stand, and re-rate as you close gaps.</t>
  </si>
  <si>
    <t>Columns and dropdowns</t>
  </si>
  <si>
    <t>Columns to fill in</t>
  </si>
  <si>
    <t>Columns with red headings are yours to fill in (Rating, Status, Owner, Target date, Notes and similar). Columns with navy headings hold the checklist content. You can edit the content, but keep the Ref column as it is, because the Summary formulas count by it.</t>
  </si>
  <si>
    <t>Rating</t>
  </si>
  <si>
    <t>Met: in place, with records that prove it operates. Partly met: something exists but it is incomplete or not yet evidenced. Not met: nothing in place yet. Not applicable: Annex A lines only, when your SoA excludes the controls with a justification.</t>
  </si>
  <si>
    <t>Status</t>
  </si>
  <si>
    <t>Not started, In progress or Done tracks the work to close a gap. Not applicable is offered only on the Annex A, audit checklist and Annex A document lines, because clauses 4 to 10 and their mandatory documents cannot be excluded.</t>
  </si>
  <si>
    <t>Adding lines</t>
  </si>
  <si>
    <t>Insert new rows inside a table, above its last row, so the Summary formulas include them. Use the filter buttons on each header row to show, for example, only the lines that are not met.</t>
  </si>
  <si>
    <t>Example</t>
  </si>
  <si>
    <t>Ref 6.1.2, Rating: Partly met, Status: In progress, Owner: Head of IT, Target date: 30/11/2026, Notes: Risk register held by IT only; acceptance criteria drafted for board approval in November.</t>
  </si>
  <si>
    <t>Important</t>
  </si>
  <si>
    <t>This template does not reproduce ISO/IEC 27001. It summarises the requirements in plain English, and clause and Annex A numbers are references only. The certification auditor tests you against the wording of the standard, so keep a copy to hand: the official text is available from ISO (iso.org/standard/27001) or a national standards body such as BSI.</t>
  </si>
  <si>
    <t>A checklist shows where you stand; it does not replace a risk assessment. Completing it does not on its own make an organisation conform to ISO 27001 or guarantee certification, which only an independent certification body can grant.</t>
  </si>
  <si>
    <t>The transition period for ISO/IEC 27001:2013 certificates ended on 31 October 2025, so audits are now against ISO/IEC 27001:2022, including Amendment 1 (2024).</t>
  </si>
  <si>
    <t>Free to use and adapt within your organisation.</t>
  </si>
  <si>
    <t>Get help</t>
  </si>
  <si>
    <t>Enquiry form</t>
  </si>
  <si>
    <t>Use the enquiry form on our ISO 27001 checklist page, which is already set to ISO 27001</t>
  </si>
  <si>
    <t>Phone</t>
  </si>
  <si>
    <t>+44 161 523 5276</t>
  </si>
  <si>
    <t>Email</t>
  </si>
  <si>
    <t>contactus@sovereignsecure.co.uk</t>
  </si>
  <si>
    <t>Website</t>
  </si>
  <si>
    <t>sovereignsecure.co.uk</t>
  </si>
  <si>
    <t>About Sovereign Secure</t>
  </si>
  <si>
    <t>Sovereign Secure Ltd is an ISO 27001-certified UK consultancy, a PCI SSC-approved QSA company and an IASME-licensed Cyber Essentials certification body. We can validate your self-assessment with an ISO 27001 gap analysis, run your internal audit or support the whole project. Certification audits are carried out by an independent certification body, our partner MQA International. Companies House 08334453. 16 Whalley Road, Accrington, Lancashire, BB5 1AA.</t>
  </si>
  <si>
    <t>Sovereign Secure Ltd  |  ISO 27001 checklist  |  Version: October 2026  |  These figures update automatically as you fill in the other sheets</t>
  </si>
  <si>
    <t>Progress by status</t>
  </si>
  <si>
    <t>Total</t>
  </si>
  <si>
    <t>Not started</t>
  </si>
  <si>
    <t>In progress</t>
  </si>
  <si>
    <t>Done</t>
  </si>
  <si>
    <t>Not applicable</t>
  </si>
  <si>
    <t>Not yet set</t>
  </si>
  <si>
    <t>Total lines</t>
  </si>
  <si>
    <t>Done (excluding not applicable)</t>
  </si>
  <si>
    <t>Readiness rating</t>
  </si>
  <si>
    <t>Met</t>
  </si>
  <si>
    <t>Partly met</t>
  </si>
  <si>
    <t>Not met</t>
  </si>
  <si>
    <t>Not yet rated</t>
  </si>
  <si>
    <t>Met (excluding not applicable)</t>
  </si>
  <si>
    <t>Clause by clause</t>
  </si>
  <si>
    <t>Clause</t>
  </si>
  <si>
    <t>Lines</t>
  </si>
  <si>
    <t>Status: Done</t>
  </si>
  <si>
    <t>Met (%)</t>
  </si>
  <si>
    <t>4 Context of the organisation</t>
  </si>
  <si>
    <t>5 Leadership</t>
  </si>
  <si>
    <t>6 Planning</t>
  </si>
  <si>
    <t>7 Support</t>
  </si>
  <si>
    <t>8 Operation</t>
  </si>
  <si>
    <t>9 Performance evaluation</t>
  </si>
  <si>
    <t>10 Improvement</t>
  </si>
  <si>
    <t>All clauses</t>
  </si>
  <si>
    <t>Lines that require documented information</t>
  </si>
  <si>
    <t>Annex A decisions in your Statement of Applicability</t>
  </si>
  <si>
    <t>Controls in Annex A</t>
  </si>
  <si>
    <t>Marked applicable</t>
  </si>
  <si>
    <t>Excluded with a justification</t>
  </si>
  <si>
    <t>Still to decide</t>
  </si>
  <si>
    <t>Before you book Stage 1</t>
  </si>
  <si>
    <t>Stage 1 items in the audit checklist</t>
  </si>
  <si>
    <t>Stage 1 items done or not applicable</t>
  </si>
  <si>
    <t>Ready to book Stage 1?</t>
  </si>
  <si>
    <t>Do not type in this sheet: every figure is a formula. To add lines, insert rows inside the tables on the other sheets, above their last row, so these counts include them.</t>
  </si>
  <si>
    <t>ISO 27001 checklist: clauses 4 to 10</t>
  </si>
  <si>
    <t>Sovereign Secure Ltd  |  sovereignsecure.co.uk  |  +44 161 523 5276  |  Version: October 2026  |  ISO/IEC 27001:2022 including Amendment 1 (2024)</t>
  </si>
  <si>
    <r>
      <rPr>
        <b/>
        <color rgb="FF102838"/>
        <sz val="10"/>
        <rFont val="Calibri"/>
      </rPr>
      <t xml:space="preserve">Every clause is mandatory and none can be excluded. </t>
    </r>
    <r>
      <rPr>
        <color rgb="FF1F2933"/>
        <sz val="10"/>
        <rFont val="Calibri"/>
      </rPr>
      <t xml:space="preserve">Rate each line Met, Partly met or Not met, name the evidence, then give each gap an owner and a target date. Columns with </t>
    </r>
    <r>
      <rPr>
        <b/>
        <color rgb="FFE02840"/>
        <sz val="10"/>
        <rFont val="Calibri"/>
      </rPr>
      <t>red headings</t>
    </r>
    <r>
      <rPr>
        <color rgb="FF1F2933"/>
        <sz val="10"/>
        <rFont val="Calibri"/>
      </rPr>
      <t xml:space="preserve"> are for you to fill in. Certification bodies expect at least one completed internal audit (9.2) and management review (9.3) before they certify you, so schedule both early.</t>
    </r>
  </si>
  <si>
    <t>Ref</t>
  </si>
  <si>
    <t>Topic</t>
  </si>
  <si>
    <t>Check (set Status to Done when the evidence exists)</t>
  </si>
  <si>
    <t>What the clause requires, in plain English</t>
  </si>
  <si>
    <t>Evidence to have ready (what the auditor samples)</t>
  </si>
  <si>
    <t>Mandatory documented information?</t>
  </si>
  <si>
    <t>Documented information to keep</t>
  </si>
  <si>
    <t>Owner</t>
  </si>
  <si>
    <t>Target date</t>
  </si>
  <si>
    <t>Notes and actions</t>
  </si>
  <si>
    <t>4.1</t>
  </si>
  <si>
    <t>Internal and external issues</t>
  </si>
  <si>
    <t>Internal and external issues affecting the ISMS identified, including whether climate change is relevant</t>
  </si>
  <si>
    <t>Identify the internal and external issues that affect what your ISMS can achieve. Since Amendment 1 (2024), you must also decide whether climate change is a relevant issue.</t>
  </si>
  <si>
    <t>Context or issues register</t>
  </si>
  <si>
    <t>No</t>
  </si>
  <si>
    <t>Not named as documented information, but keep the evidence in column E to show it operates.</t>
  </si>
  <si>
    <t>4.2</t>
  </si>
  <si>
    <t>Interested parties</t>
  </si>
  <si>
    <t>Interested parties and their requirements listed, and which ones the ISMS will address</t>
  </si>
  <si>
    <t>List the interested parties (customers, regulators, staff, suppliers), their relevant requirements and, new in 2022, which of those requirements the ISMS will address. Amendment 1 (2024) adds a note that interested parties can have climate-related requirements.</t>
  </si>
  <si>
    <t>Interested parties register</t>
  </si>
  <si>
    <t>4.3</t>
  </si>
  <si>
    <t>ISMS scope</t>
  </si>
  <si>
    <t>Scope set, with boundaries, interfaces and dependencies</t>
  </si>
  <si>
    <t>Set the ISMS scope, taking account of 4.1, 4.2 and the interfaces and dependencies with activities others perform. The scope must be documented.</t>
  </si>
  <si>
    <t>ISMS scope statement</t>
  </si>
  <si>
    <t>Yes</t>
  </si>
  <si>
    <t>Scope of the ISMS (document)</t>
  </si>
  <si>
    <t>4.4</t>
  </si>
  <si>
    <t>The ISMS and its processes</t>
  </si>
  <si>
    <t>ISMS processes and how they interact defined</t>
  </si>
  <si>
    <t>Establish, implement, maintain and continually improve the ISMS, including the processes it needs and how they interact.</t>
  </si>
  <si>
    <t>Process map or ISMS manual</t>
  </si>
  <si>
    <t>5.1</t>
  </si>
  <si>
    <t>Leadership and commitment</t>
  </si>
  <si>
    <t>Top management sets direction, provides resources and builds the ISMS into business processes</t>
  </si>
  <si>
    <t>Top management must lead: set a policy and objectives compatible with the organisation's strategy, build the ISMS into business processes, provide resources and promote continual improvement.</t>
  </si>
  <si>
    <t>Board minutes, approved budget, named sponsor</t>
  </si>
  <si>
    <t>5.2</t>
  </si>
  <si>
    <t>Information security policy</t>
  </si>
  <si>
    <t>Information security policy approved, communicated and available</t>
  </si>
  <si>
    <t>Top management establishes an information security policy that includes objectives (or a framework for setting them) and commitments to meet applicable requirements and to improve continually. It must be documented, communicated and available to interested parties as appropriate.</t>
  </si>
  <si>
    <t>Signed policy, communication record</t>
  </si>
  <si>
    <t>Information security policy (document)</t>
  </si>
  <si>
    <t>5.3</t>
  </si>
  <si>
    <t>Roles, responsibilities and authorities</t>
  </si>
  <si>
    <t>Roles, responsibilities and authorities assigned, including who reports on ISMS performance</t>
  </si>
  <si>
    <t>Assign and communicate security roles, including who makes sure the ISMS conforms to the standard and who reports its performance to top management.</t>
  </si>
  <si>
    <t>Role descriptions or RACI</t>
  </si>
  <si>
    <t>6.1.1</t>
  </si>
  <si>
    <t>Risks and opportunities</t>
  </si>
  <si>
    <t>Risks and opportunities affecting the ISMS itself planned for</t>
  </si>
  <si>
    <t>Plan actions for the risks and opportunities that affect the ISMS itself.</t>
  </si>
  <si>
    <t>Actions in the ISMS plan</t>
  </si>
  <si>
    <t>6.1.2</t>
  </si>
  <si>
    <t>Information security risk assessment</t>
  </si>
  <si>
    <t>Risk assessment method set, with acceptance criteria and named risk owners, giving consistent results</t>
  </si>
  <si>
    <t xml:space="preserve">Define and apply an information security risk assessment process with risk acceptance criteria, results that are consistent, valid and comparable, and a named owner for each risk.
Common finding: a risk method with no acceptance criteria, or scores nobody could reproduce.</t>
  </si>
  <si>
    <t>Risk methodology, risk register</t>
  </si>
  <si>
    <t>Information security risk assessment process (document)</t>
  </si>
  <si>
    <t>6.1.3</t>
  </si>
  <si>
    <t>Information security risk treatment</t>
  </si>
  <si>
    <t>Treatment chosen, controls compared with Annex A, plan approved by risk owners</t>
  </si>
  <si>
    <t xml:space="preserve">Choose treatment options, determine the controls needed, compare them with Annex A so nothing necessary is missed, produce the SoA, write a risk treatment plan and get risk owners to approve it and accept the residual risk.
Common finding: an SoA that does not match the risk treatment plan, or exclusions with no justification.</t>
  </si>
  <si>
    <t>SoA, risk treatment plan</t>
  </si>
  <si>
    <t>Information security risk treatment process and the Statement of Applicability (documents). The risk treatment plan is not labelled documented information, but auditors expect it in writing.</t>
  </si>
  <si>
    <t>6.2</t>
  </si>
  <si>
    <t>Information security objectives</t>
  </si>
  <si>
    <t>Measurable objectives set, with owners, resources and deadlines</t>
  </si>
  <si>
    <t xml:space="preserve">Set information security objectives that are measurable where practicable, monitored and documented, with a plan saying what will be done, by whom, by when and how results will be evaluated.
Common finding: objectives that cannot be measured or are never monitored.</t>
  </si>
  <si>
    <t>Objectives register</t>
  </si>
  <si>
    <t>Information security objectives (document)</t>
  </si>
  <si>
    <t>6.3</t>
  </si>
  <si>
    <t>Planning of changes</t>
  </si>
  <si>
    <t>Changes to the ISMS carried out in a planned way (new in 2022)</t>
  </si>
  <si>
    <t>Make changes to the ISMS in a planned way (new in 2022).</t>
  </si>
  <si>
    <t>Change records</t>
  </si>
  <si>
    <t>7.1</t>
  </si>
  <si>
    <t>Resources</t>
  </si>
  <si>
    <t>Resources for the ISMS provided</t>
  </si>
  <si>
    <t>Determine and provide the resources needed to establish, implement, maintain and continually improve the ISMS.</t>
  </si>
  <si>
    <t>Budget, role allocation</t>
  </si>
  <si>
    <t>7.2</t>
  </si>
  <si>
    <t>Competence</t>
  </si>
  <si>
    <t>Competence defined and evidenced for people who affect security</t>
  </si>
  <si>
    <t xml:space="preserve">Define the competence needed by people whose work affects information security, make sure they have it through education, training or experience, and keep evidence.
Common finding: no evidence of competence for people with security roles.</t>
  </si>
  <si>
    <t>Training records, qualifications</t>
  </si>
  <si>
    <t>Evidence of competence (record)</t>
  </si>
  <si>
    <t>7.3</t>
  </si>
  <si>
    <t>Awareness</t>
  </si>
  <si>
    <t>Staff know the policy, their part in it and the consequences of not following it</t>
  </si>
  <si>
    <t>Make sure everyone working under your control knows the policy, their part in the ISMS and what happens if they do not follow it.</t>
  </si>
  <si>
    <t>Awareness training completion</t>
  </si>
  <si>
    <t>7.4</t>
  </si>
  <si>
    <t>Communication</t>
  </si>
  <si>
    <t>What, when, with whom and how to communicate decided</t>
  </si>
  <si>
    <t>Decide what to communicate about the ISMS, when, with whom and how.</t>
  </si>
  <si>
    <t>Communication plan</t>
  </si>
  <si>
    <t>7.5</t>
  </si>
  <si>
    <t>Documented information</t>
  </si>
  <si>
    <t>Documents approved, version-controlled, protected and available</t>
  </si>
  <si>
    <t xml:space="preserve">Control documented information: identify, review and approve it, then manage access, storage, versions, retention and disposal, including documents of external origin.
Common finding: out-of-date or uncontrolled documents in use.</t>
  </si>
  <si>
    <t>Document register, version history</t>
  </si>
  <si>
    <t>Other documents you decide the ISMS needs to be effective (7.5.1 b)</t>
  </si>
  <si>
    <t>8.1</t>
  </si>
  <si>
    <t>Operational planning and control</t>
  </si>
  <si>
    <t>Processes run to defined criteria; outsourced processes and changes controlled</t>
  </si>
  <si>
    <t xml:space="preserve">Plan and control the processes that meet the requirements, set criteria for them, control planned changes and control externally provided processes, products or services that are relevant to the ISMS, such as cloud platforms and outsourced IT.
Common finding: cloud and outsourced services that nobody controls or reviews.</t>
  </si>
  <si>
    <t>Procedures, supplier controls, change records</t>
  </si>
  <si>
    <t>Information showing processes have been carried out as planned (record)</t>
  </si>
  <si>
    <t>8.2</t>
  </si>
  <si>
    <t>Risk assessment in operation</t>
  </si>
  <si>
    <t>Risk assessments repeated at planned intervals and after significant change</t>
  </si>
  <si>
    <t>Carry out risk assessments at planned intervals and when significant changes are proposed or occur, and keep the results.</t>
  </si>
  <si>
    <t>Dated assessment results</t>
  </si>
  <si>
    <t>Results of risk assessments (record)</t>
  </si>
  <si>
    <t>8.3</t>
  </si>
  <si>
    <t>Risk treatment in operation</t>
  </si>
  <si>
    <t>Risk treatment plan implemented</t>
  </si>
  <si>
    <t>Implement the risk treatment plan and keep the results.</t>
  </si>
  <si>
    <t>Closed actions, updated register</t>
  </si>
  <si>
    <t>Results of risk treatment (record)</t>
  </si>
  <si>
    <t>9.1</t>
  </si>
  <si>
    <t>Monitoring, measurement, analysis and evaluation</t>
  </si>
  <si>
    <t>What to monitor and measure decided, and results analysed</t>
  </si>
  <si>
    <t>Decide what to monitor and measure, how, when and by whom, then evaluate security performance and the effectiveness of the ISMS.</t>
  </si>
  <si>
    <t>Metrics and analysis records</t>
  </si>
  <si>
    <t>Monitoring and measurement results (record)</t>
  </si>
  <si>
    <t>9.2</t>
  </si>
  <si>
    <t>Internal audit</t>
  </si>
  <si>
    <t>Internal audit programme covers the whole ISMS, run by objective auditors</t>
  </si>
  <si>
    <t xml:space="preserve">Run internal audits at planned intervals under an audit programme, using auditors who are objective and impartial. Certification bodies expect at least one completed internal audit before they certify you.
Common finding: an internal audit that skips parts of the ISMS, or an auditor checking their own work.</t>
  </si>
  <si>
    <t>Audit programme and reports</t>
  </si>
  <si>
    <t>Audit programme and audit results (record)</t>
  </si>
  <si>
    <t>9.3</t>
  </si>
  <si>
    <t>Management review</t>
  </si>
  <si>
    <t>Management review held with every required input, decisions recorded</t>
  </si>
  <si>
    <t xml:space="preserve">Hold management reviews at planned intervals, covering the inputs the standard lists, including changes in interested parties' needs (new in 2022), audit results, risk assessment results and the status of the treatment plan. Certification bodies expect at least one completed review before they certify you.
Common finding: management review minutes missing required inputs.</t>
  </si>
  <si>
    <t>Review minutes</t>
  </si>
  <si>
    <t>Results of management reviews (record)</t>
  </si>
  <si>
    <t>10.1</t>
  </si>
  <si>
    <t>Continual improvement</t>
  </si>
  <si>
    <t>ISMS continually improved</t>
  </si>
  <si>
    <t>Continually improve the suitability, adequacy and effectiveness of the ISMS.</t>
  </si>
  <si>
    <t>Improvement log</t>
  </si>
  <si>
    <t>10.2</t>
  </si>
  <si>
    <t>Nonconformity and corrective action</t>
  </si>
  <si>
    <t>Nonconformities corrected, root causes found, corrective action checked for effectiveness</t>
  </si>
  <si>
    <t xml:space="preserve">When a nonconformity occurs, correct it, find the root cause, check whether similar ones exist, take corrective action and confirm it worked.
Common finding: corrective actions closed without a root cause or an effectiveness check.</t>
  </si>
  <si>
    <t>Corrective action log</t>
  </si>
  <si>
    <t>Nonconformities, actions taken and corrective action results (record)</t>
  </si>
  <si>
    <t>ISO 27001 checklist: Annex A themes</t>
  </si>
  <si>
    <t>Sovereign Secure Ltd  |  sovereignsecure.co.uk  |  +44 161 523 5276  |  Version: October 2026  |  93 controls in four themes</t>
  </si>
  <si>
    <r>
      <rPr>
        <b/>
        <color rgb="FF102838"/>
        <sz val="10"/>
        <rFont val="Calibri"/>
      </rPr>
      <t xml:space="preserve">Check each Annex A control against your risk assessment and record the decision in your SoA: </t>
    </r>
    <r>
      <rPr>
        <color rgb="FF1F2933"/>
        <sz val="10"/>
        <rFont val="Calibri"/>
      </rPr>
      <t xml:space="preserve">if it treats an identified risk, or a law or contract demands it, mark it applicable. You do not have to implement every control, but the SoA must cover all 93, with a justification for every inclusion and exclusion. Enter your counts in the </t>
    </r>
    <r>
      <rPr>
        <b/>
        <color rgb="FFE02840"/>
        <sz val="10"/>
        <rFont val="Calibri"/>
      </rPr>
      <t>red columns</t>
    </r>
    <r>
      <rPr>
        <color rgb="FF1F2933"/>
        <sz val="10"/>
        <rFont val="Calibri"/>
      </rPr>
      <t>; Still to decide shows the controls without a decision. Rows C1 to C4 are the checks that catch out smaller organisations.</t>
    </r>
  </si>
  <si>
    <t>Theme or check</t>
  </si>
  <si>
    <t>Controls</t>
  </si>
  <si>
    <t>Number of controls</t>
  </si>
  <si>
    <t>Check</t>
  </si>
  <si>
    <t>Evidence to have ready</t>
  </si>
  <si>
    <t>Applicable in your SoA (number)</t>
  </si>
  <si>
    <t>Excluded in your SoA (number)</t>
  </si>
  <si>
    <t>A.5</t>
  </si>
  <si>
    <t>Organisational controls</t>
  </si>
  <si>
    <t>5.1 to 5.37</t>
  </si>
  <si>
    <t xml:space="preserve">Each of the 37 organisational controls checked against your risk assessment and the decision recorded in your SoA: applicable if it treats an identified risk, or a law or contract demands it; otherwise excluded with a justification.
Examples to check: asset inventory, supplier security, threat intelligence (5.7), cloud services (5.23), privacy and PII (5.34).</t>
  </si>
  <si>
    <t>SoA entries for 5.1 to 5.37, risk treatment plan, records for each applicable control</t>
  </si>
  <si>
    <t>A.6</t>
  </si>
  <si>
    <t>People controls</t>
  </si>
  <si>
    <t>6.1 to 6.8</t>
  </si>
  <si>
    <t xml:space="preserve">Each of the 8 people controls checked against your risk assessment and the decision recorded in your SoA: applicable if it treats an identified risk, or a law or contract demands it; otherwise excluded with a justification.
Examples to check: screening, terms of employment, awareness training, remote working.</t>
  </si>
  <si>
    <t>SoA entries for 6.1 to 6.8, records for each applicable control</t>
  </si>
  <si>
    <t>A.7</t>
  </si>
  <si>
    <t>Physical controls</t>
  </si>
  <si>
    <t>7.1 to 7.14</t>
  </si>
  <si>
    <t xml:space="preserve">Each of the 14 physical controls checked against your risk assessment and the decision recorded in your SoA: applicable if it treats an identified risk, or a law or contract demands it; otherwise excluded with a justification.
Examples to check: secure areas, physical security monitoring (7.4), secure disposal of equipment.</t>
  </si>
  <si>
    <t>SoA entries for 7.1 to 7.14, records for each applicable control</t>
  </si>
  <si>
    <t>A.8</t>
  </si>
  <si>
    <t>Technological controls</t>
  </si>
  <si>
    <t>8.1 to 8.34</t>
  </si>
  <si>
    <t xml:space="preserve">Each of the 34 technological controls checked against your risk assessment and the decision recorded in your SoA: applicable if it treats an identified risk, or a law or contract demands it; otherwise excluded with a justification.
Examples to check: access control, logging, vulnerability management (8.8), configuration management (8.9), secure coding (8.28), security testing in development and acceptance (8.29).</t>
  </si>
  <si>
    <t>SoA entries for 8.1 to 8.34, records for each applicable control</t>
  </si>
  <si>
    <t>C1</t>
  </si>
  <si>
    <t>Remote-first teams</t>
  </si>
  <si>
    <t>7.7, 7.9, 7.10, 7.14</t>
  </si>
  <si>
    <t>A company without its own office may exclude several physical controls, but 7.7, 7.9, 7.10 and 7.14 usually still apply because staff work on laptops at home. Physical exclusions are justified in the SoA.</t>
  </si>
  <si>
    <t>SoA justifications for physical controls, home and remote working rules</t>
  </si>
  <si>
    <t>C2</t>
  </si>
  <si>
    <t>Systems in a public cloud</t>
  </si>
  <si>
    <t>5.19 to 5.23</t>
  </si>
  <si>
    <t>Where systems run in a public cloud, the provider's physical security is evidenced through supplier controls 5.19 to 5.23, for example with its own ISO 27001 certificate.</t>
  </si>
  <si>
    <t>Supplier register, the provider's ISO 27001 certificate, supplier reviews</t>
  </si>
  <si>
    <t>C3</t>
  </si>
  <si>
    <t>Cyber Essentials holders</t>
  </si>
  <si>
    <t>8.20, 8.9, 8.8, 5.15 to 5.18, 8.2, 8.5, 8.7</t>
  </si>
  <si>
    <t>If you hold Cyber Essentials, its evidence is reused for firewalls (8.20), secure configuration (8.9), security update management (8.8), user access control (5.15 to 5.18, 8.2, 8.5) and malware protection (8.7).</t>
  </si>
  <si>
    <t>Current Cyber Essentials certificate and the evidence behind it</t>
  </si>
  <si>
    <t>C4</t>
  </si>
  <si>
    <t>Finding weaknesses</t>
  </si>
  <si>
    <t>8.8, 8.29</t>
  </si>
  <si>
    <t>You can show how you find weaknesses: auditors ask about this for 8.8 and 8.29.</t>
  </si>
  <si>
    <t>Penetration test and vulnerability scan reports, remediation records</t>
  </si>
  <si>
    <r>
      <rPr>
        <b/>
        <color rgb="FF102838"/>
        <sz val="10"/>
        <rFont val="Calibri"/>
      </rPr>
      <t xml:space="preserve">Tip: </t>
    </r>
    <r>
      <rPr>
        <color rgb="FF1F2933"/>
        <sz val="10"/>
        <rFont val="Calibri"/>
      </rPr>
      <t>Still to decide turns green at zero, when every control in the theme has a decision, and red below zero, when applicable plus excluded is more than the number of controls. Our guide to ISO 27001 controls on sovereignsecure.co.uk explains every control in plain English.</t>
    </r>
  </si>
  <si>
    <t>ISO 27001 audit checklist: Stage 1 and Stage 2</t>
  </si>
  <si>
    <t>Sovereign Secure Ltd  |  sovereignsecure.co.uk  |  +44 161 523 5276  |  Version: October 2026</t>
  </si>
  <si>
    <r>
      <rPr>
        <b/>
        <color rgb="FF102838"/>
        <sz val="10"/>
        <rFont val="Calibri"/>
      </rPr>
      <t xml:space="preserve">Certification runs in two stages, both carried out by an independent certification body. </t>
    </r>
    <r>
      <rPr>
        <color rgb="FF1F2933"/>
        <sz val="10"/>
        <rFont val="Calibri"/>
      </rPr>
      <t>Stage 1 checks that your ISMS is designed and documented; Stage 2 checks that it works in practice. Tick off the Stage 1 items before you book.</t>
    </r>
  </si>
  <si>
    <t>Stage</t>
  </si>
  <si>
    <t>S1.1</t>
  </si>
  <si>
    <t>Stage 1</t>
  </si>
  <si>
    <t>Scope statement agreed, covering the services your customers ask about</t>
  </si>
  <si>
    <t>S1.2</t>
  </si>
  <si>
    <t>Risk register complete, with owners and acceptance decisions</t>
  </si>
  <si>
    <t>Risk register, risk acceptance records</t>
  </si>
  <si>
    <t>6.1.2, 8.2</t>
  </si>
  <si>
    <t>S1.3</t>
  </si>
  <si>
    <t>SoA covers all 93 controls, with a justification for each inclusion and exclusion</t>
  </si>
  <si>
    <t>Statement of Applicability, risk treatment plan</t>
  </si>
  <si>
    <t>S1.4</t>
  </si>
  <si>
    <t>Policies approved and communicated, with records to prove it</t>
  </si>
  <si>
    <t>Signed policies, communication and awareness records</t>
  </si>
  <si>
    <t>5.2, 7.3, 7.4</t>
  </si>
  <si>
    <t>S1.5</t>
  </si>
  <si>
    <t>At least one internal audit completed across the whole ISMS (9.2)</t>
  </si>
  <si>
    <t>Audit programme and report, from an auditor who is objective and impartial</t>
  </si>
  <si>
    <t>S1.6</t>
  </si>
  <si>
    <t>Management review held and minuted (9.3)</t>
  </si>
  <si>
    <t>Review minutes covering every required input</t>
  </si>
  <si>
    <t>S1.7</t>
  </si>
  <si>
    <t>Internal audit findings logged with corrective actions</t>
  </si>
  <si>
    <t>S1.8</t>
  </si>
  <si>
    <t>Evidence filed by clause and control, so any record can be found quickly</t>
  </si>
  <si>
    <t>Evidence index or folder structure</t>
  </si>
  <si>
    <t>S2.1</t>
  </si>
  <si>
    <t>Stage 2</t>
  </si>
  <si>
    <t>Issues raised at Stage 1 fixed before Stage 2</t>
  </si>
  <si>
    <t>Stage 1 report, closed actions</t>
  </si>
  <si>
    <t>All</t>
  </si>
  <si>
    <t>S2.2</t>
  </si>
  <si>
    <t>Records show each applicable control operating as described, not just documented</t>
  </si>
  <si>
    <t>Dated reviews, tickets, logs and sign-offs across the clauses and applicable controls</t>
  </si>
  <si>
    <t>4 to 10, Annex A</t>
  </si>
  <si>
    <t>S2.3</t>
  </si>
  <si>
    <t>Corrective actions closed, or on a plan with owners and dates</t>
  </si>
  <si>
    <t>S2.4</t>
  </si>
  <si>
    <t>Staff know the policy and their part in it</t>
  </si>
  <si>
    <t>Awareness training completion, staff ready for interviews</t>
  </si>
  <si>
    <t>S2.5</t>
  </si>
  <si>
    <t>Process and control owners ready for interviews, walkthroughs and samples of records</t>
  </si>
  <si>
    <t>Named owners, evidence index</t>
  </si>
  <si>
    <t>5.3, 7.5</t>
  </si>
  <si>
    <t>S2.6</t>
  </si>
  <si>
    <t>After Stage 2: major nonconformities closed, and corrective action plans for minor ones submitted for acceptance</t>
  </si>
  <si>
    <t>Corrective action plans, evidence of closure</t>
  </si>
  <si>
    <t>How Stage 1 and Stage 2 differ</t>
  </si>
  <si>
    <t/>
  </si>
  <si>
    <t>Stage 1 audit</t>
  </si>
  <si>
    <t>Stage 2 audit</t>
  </si>
  <si>
    <t>Focus</t>
  </si>
  <si>
    <t>ISMS design and readiness</t>
  </si>
  <si>
    <t>Controls operating as described</t>
  </si>
  <si>
    <t>What the auditor reviews</t>
  </si>
  <si>
    <t>Scope, policy, risk method, SoA, risk treatment plan, internal audit and management review</t>
  </si>
  <si>
    <t>Interviews, walkthroughs and samples of records across the clauses and applicable controls</t>
  </si>
  <si>
    <t>Common problems</t>
  </si>
  <si>
    <t>SoA does not match the risk treatment plan; unclear scope; no internal audit yet</t>
  </si>
  <si>
    <t>Controls documented but no records; corrective actions left open; staff unaware of policy</t>
  </si>
  <si>
    <t>Outcome</t>
  </si>
  <si>
    <t>Go-ahead for Stage 2, or issues to fix first</t>
  </si>
  <si>
    <t>Certification recommendation once major nonconformities are closed and corrective action plans for minor ones are accepted</t>
  </si>
  <si>
    <r>
      <rPr>
        <b/>
        <color rgb="FF102838"/>
        <sz val="10"/>
        <rFont val="Calibri"/>
      </rPr>
      <t xml:space="preserve">Internal audit: </t>
    </r>
    <r>
      <rPr>
        <color rgb="FF1F2933"/>
        <sz val="10"/>
        <rFont val="Calibri"/>
      </rPr>
      <t>clause 9.2 needs an auditor who is objective and impartial. If nobody in-house is trained and independent of the work, an outsourced ISO 27001 internal audit covers it.</t>
    </r>
  </si>
  <si>
    <t>ISO 27001 documents and records to have ready</t>
  </si>
  <si>
    <r>
      <rPr>
        <b/>
        <color rgb="FF102838"/>
        <sz val="10"/>
        <rFont val="Calibri"/>
      </rPr>
      <t xml:space="preserve">Documents </t>
    </r>
    <r>
      <rPr>
        <color rgb="FF1F2933"/>
        <sz val="10"/>
        <rFont val="Calibri"/>
      </rPr>
      <t xml:space="preserve">describe how the ISMS works, such as the policy; </t>
    </r>
    <r>
      <rPr>
        <b/>
        <color rgb="FF102838"/>
        <sz val="10"/>
        <rFont val="Calibri"/>
      </rPr>
      <t xml:space="preserve">records </t>
    </r>
    <r>
      <rPr>
        <color rgb="FF1F2933"/>
        <sz val="10"/>
        <rFont val="Calibri"/>
      </rPr>
      <t>prove something happened, such as audit results. No ISMS manual is required. Applicable Annex A controls add more, such as an asset inventory.</t>
    </r>
  </si>
  <si>
    <t>Clause or control</t>
  </si>
  <si>
    <t>Type</t>
  </si>
  <si>
    <t>When it is required</t>
  </si>
  <si>
    <t>Where it is kept</t>
  </si>
  <si>
    <t>Last reviewed</t>
  </si>
  <si>
    <t>Notes</t>
  </si>
  <si>
    <t>D1</t>
  </si>
  <si>
    <t>Scope of the ISMS</t>
  </si>
  <si>
    <t>Document</t>
  </si>
  <si>
    <t>Mandatory (clauses 4 to 10)</t>
  </si>
  <si>
    <t>D2</t>
  </si>
  <si>
    <t>D3</t>
  </si>
  <si>
    <t>Information security risk assessment process</t>
  </si>
  <si>
    <t>D4</t>
  </si>
  <si>
    <t>Information security risk treatment process</t>
  </si>
  <si>
    <t>D5</t>
  </si>
  <si>
    <t>6.1.3 d)</t>
  </si>
  <si>
    <t>Statement of Applicability</t>
  </si>
  <si>
    <t>D6</t>
  </si>
  <si>
    <t>6.1.3 e)</t>
  </si>
  <si>
    <t>Risk treatment plan (not labelled documented information, but risk owners must approve it, so auditors expect it in writing)</t>
  </si>
  <si>
    <t>Expected by auditors</t>
  </si>
  <si>
    <t>D7</t>
  </si>
  <si>
    <t>D8</t>
  </si>
  <si>
    <t>Evidence of competence</t>
  </si>
  <si>
    <t>Record</t>
  </si>
  <si>
    <t>D9</t>
  </si>
  <si>
    <t>7.5.1 b)</t>
  </si>
  <si>
    <t>Other documents you decide the ISMS needs to be effective</t>
  </si>
  <si>
    <t>D10</t>
  </si>
  <si>
    <t>Information showing processes have been carried out as planned</t>
  </si>
  <si>
    <t>D11</t>
  </si>
  <si>
    <t>Results of risk assessments</t>
  </si>
  <si>
    <t>D12</t>
  </si>
  <si>
    <t>Results of risk treatment</t>
  </si>
  <si>
    <t>D13</t>
  </si>
  <si>
    <t>Monitoring and measurement results</t>
  </si>
  <si>
    <t>D14</t>
  </si>
  <si>
    <t>Audit programme and audit results</t>
  </si>
  <si>
    <t>D15</t>
  </si>
  <si>
    <t>Results of management reviews</t>
  </si>
  <si>
    <t>D16</t>
  </si>
  <si>
    <t>Nonconformities, actions taken and corrective action results</t>
  </si>
  <si>
    <t>D17</t>
  </si>
  <si>
    <t>Annex A 5.1</t>
  </si>
  <si>
    <t>Topic-specific policies</t>
  </si>
  <si>
    <t>If the control is applicable in your SoA</t>
  </si>
  <si>
    <t>D18</t>
  </si>
  <si>
    <t>Annex A 5.9</t>
  </si>
  <si>
    <t>Inventory of information and other associated assets</t>
  </si>
  <si>
    <t>D19</t>
  </si>
  <si>
    <t>Annex A 5.10</t>
  </si>
  <si>
    <t>Documented acceptable use rules</t>
  </si>
  <si>
    <t>D20</t>
  </si>
  <si>
    <t>Annex A 5.31</t>
  </si>
  <si>
    <t>List of legal, statutory, regulatory and contractual requirements</t>
  </si>
  <si>
    <t>D21</t>
  </si>
  <si>
    <t>Annex A 5.37</t>
  </si>
  <si>
    <t>Documented operating procedures</t>
  </si>
  <si>
    <t>D22</t>
  </si>
  <si>
    <t>Annex A 6.6</t>
  </si>
  <si>
    <t>Documented confidentiality agreements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</si>
</sst>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102838"/>
      <sz val="10.5"/>
      <name val="Calibri"/>
    </font>
    <font>
      <b/>
      <color rgb="FFFFFFFF"/>
      <sz val="10"/>
      <name val="Calibri"/>
    </font>
    <font>
      <i/>
      <color rgb="FF5B6670"/>
      <sz val="9.5"/>
      <name val="Calibri"/>
    </font>
  </fonts>
  <fills count="7">
    <fill>
      <patternFill patternType="none"/>
    </fill>
    <fill>
      <patternFill patternType="gray125"/>
    </fill>
    <fill>
      <patternFill patternType="solid">
        <fgColor rgb="FFF4F3EF"/>
      </patternFill>
    </fill>
    <fill>
      <patternFill patternType="solid">
        <fgColor rgb="FF102838"/>
      </patternFill>
    </fill>
    <fill>
      <patternFill patternType="solid">
        <fgColor rgb="FFE02840"/>
      </patternFill>
    </fill>
    <fill>
      <patternFill patternType="solid">
        <fgColor rgb="FFFFFFFF"/>
      </patternFill>
    </fill>
    <fill>
      <patternFill patternType="solid">
        <fgColor rgb="FFE4E2DA"/>
      </patternFill>
    </fill>
  </fills>
  <borders count="4">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3">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7" fillId="2" borderId="3" xfId="0" applyFont="1" applyFill="1" applyBorder="1" applyAlignment="1">
      <alignment vertical="top" wrapText="1"/>
    </xf>
    <xf numFmtId="0" fontId="8" fillId="0" borderId="0" xfId="0" applyFont="1" applyAlignment="1">
      <alignment vertical="top" wrapText="1"/>
    </xf>
    <xf numFmtId="0" fontId="2" fillId="0" borderId="0" xfId="0" applyFont="1" applyAlignment="1">
      <alignment vertical="center" wrapText="1"/>
    </xf>
    <xf numFmtId="0" fontId="9" fillId="3"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5" fillId="2" borderId="3" xfId="0" applyFont="1" applyFill="1" applyBorder="1" applyAlignment="1">
      <alignment vertical="top" wrapText="1"/>
    </xf>
    <xf numFmtId="0" fontId="5" fillId="2" borderId="3" xfId="0" applyFont="1" applyFill="1" applyBorder="1" applyAlignment="1">
      <alignment horizontal="center" vertical="center" wrapText="1"/>
    </xf>
    <xf numFmtId="9" fontId="5" fillId="0" borderId="3"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9" fontId="5" fillId="2" borderId="3" xfId="0" applyNumberFormat="1" applyFont="1" applyFill="1" applyBorder="1" applyAlignment="1">
      <alignment horizontal="center" vertical="center" wrapText="1"/>
    </xf>
    <xf numFmtId="0" fontId="5" fillId="2" borderId="3" xfId="0" applyFont="1" applyFill="1" applyBorder="1" applyAlignment="1">
      <alignment horizontal="left" vertical="center"/>
    </xf>
    <xf numFmtId="0" fontId="10" fillId="0" borderId="0" xfId="0" applyFont="1" applyAlignment="1">
      <alignment vertical="top" wrapText="1"/>
    </xf>
    <xf numFmtId="0" fontId="0" fillId="0" borderId="0" xfId="0" applyAlignment="1">
      <alignment vertical="center" wrapText="1"/>
    </xf>
    <xf numFmtId="0" fontId="9" fillId="4" borderId="3" xfId="0" applyFont="1" applyFill="1" applyBorder="1" applyAlignment="1">
      <alignment horizontal="left" vertical="center" wrapText="1"/>
    </xf>
    <xf numFmtId="49" fontId="5" fillId="5" borderId="3" xfId="0" applyNumberFormat="1" applyFont="1" applyFill="1" applyBorder="1" applyAlignment="1">
      <alignment vertical="top" wrapText="1"/>
    </xf>
    <xf numFmtId="0" fontId="7" fillId="5" borderId="3" xfId="0" applyFont="1" applyFill="1" applyBorder="1" applyAlignment="1">
      <alignment vertical="top" wrapText="1"/>
    </xf>
    <xf numFmtId="0" fontId="7" fillId="5" borderId="3" xfId="0" applyFont="1" applyFill="1" applyBorder="1" applyAlignment="1">
      <alignment horizontal="center" vertical="top" wrapText="1"/>
    </xf>
    <xf numFmtId="164" fontId="7" fillId="5" borderId="3" xfId="0" applyNumberFormat="1" applyFont="1" applyFill="1" applyBorder="1" applyAlignment="1">
      <alignment horizontal="left" vertical="top" wrapText="1"/>
    </xf>
    <xf numFmtId="49" fontId="5" fillId="2" borderId="3" xfId="0" applyNumberFormat="1" applyFont="1" applyFill="1" applyBorder="1" applyAlignment="1">
      <alignment vertical="top" wrapText="1"/>
    </xf>
    <xf numFmtId="0" fontId="7" fillId="2" borderId="3" xfId="0" applyFont="1" applyFill="1" applyBorder="1" applyAlignment="1">
      <alignment horizontal="center" vertical="top" wrapText="1"/>
    </xf>
    <xf numFmtId="164" fontId="7" fillId="2" borderId="3" xfId="0" applyNumberFormat="1" applyFont="1" applyFill="1" applyBorder="1" applyAlignment="1">
      <alignment horizontal="left" vertical="top" wrapText="1"/>
    </xf>
    <xf numFmtId="0" fontId="5" fillId="5" borderId="3" xfId="0" applyFont="1" applyFill="1" applyBorder="1" applyAlignment="1">
      <alignment vertical="top" wrapText="1"/>
    </xf>
    <xf numFmtId="0" fontId="5" fillId="5" borderId="3" xfId="0" applyFont="1" applyFill="1" applyBorder="1" applyAlignment="1">
      <alignment horizontal="center" vertical="top" wrapText="1"/>
    </xf>
    <xf numFmtId="0" fontId="7" fillId="6" borderId="3" xfId="0" applyFont="1" applyFill="1" applyBorder="1" applyAlignment="1">
      <alignment horizontal="center" vertical="top" wrapText="1"/>
    </xf>
    <xf numFmtId="0" fontId="5" fillId="6" borderId="3" xfId="0" applyFont="1" applyFill="1" applyBorder="1" applyAlignment="1">
      <alignment horizontal="center" vertical="top" wrapText="1"/>
    </xf>
  </cellXfs>
  <cellStyles count="1">
    <cellStyle name="Normal" xfId="0" builtinId="0"/>
  </cellStyles>
  <dxfs count="27">
    <dxf>
      <font>
        <b/>
        <color rgb="FF1E5631"/>
      </font>
      <fill>
        <patternFill patternType="solid">
          <bgColor rgb="FFDDEFD9"/>
        </patternFill>
      </fill>
    </dxf>
    <dxf>
      <font>
        <b/>
        <color rgb="FFB0172F"/>
      </font>
      <fill>
        <patternFill patternType="solid">
          <bgColor rgb="FFFCE4E8"/>
        </patternFill>
      </fill>
    </dxf>
    <dxf>
      <font>
        <color rgb="FF1E5631"/>
      </font>
      <fill>
        <patternFill patternType="solid">
          <bgColor rgb="FFDDEFD9"/>
        </patternFill>
      </fill>
    </dxf>
    <dxf>
      <font>
        <color rgb="FF7F6000"/>
      </font>
      <fill>
        <patternFill patternType="solid">
          <bgColor rgb="FFFFF2CC"/>
        </patternFill>
      </fill>
    </dxf>
    <dxf>
      <font>
        <color rgb="FFB0172F"/>
      </font>
      <fill>
        <patternFill patternType="solid">
          <bgColor rgb="FFFCE4E8"/>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b/>
        <color rgb="FFE02840"/>
      </font>
    </dxf>
    <dxf>
      <font>
        <color rgb="FF1E5631"/>
      </font>
      <fill>
        <patternFill patternType="solid">
          <bgColor rgb="FFDDEFD9"/>
        </patternFill>
      </fill>
    </dxf>
    <dxf>
      <font>
        <color rgb="FF7F6000"/>
      </font>
      <fill>
        <patternFill patternType="solid">
          <bgColor rgb="FFFFF2CC"/>
        </patternFill>
      </fill>
    </dxf>
    <dxf>
      <font>
        <color rgb="FFB0172F"/>
      </font>
      <fill>
        <patternFill patternType="solid">
          <bgColor rgb="FFFCE4E8"/>
        </patternFill>
      </fill>
    </dxf>
    <dxf>
      <font>
        <color rgb="FF5B6670"/>
      </font>
      <fill>
        <patternFill patternType="solid">
          <bgColor rgb="FFE9E9E6"/>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5B6670"/>
      </font>
      <fill>
        <patternFill patternType="solid">
          <bgColor rgb="FFE9E9E6"/>
        </patternFill>
      </fill>
    </dxf>
    <dxf>
      <font>
        <b/>
        <color rgb="FFFFFFFF"/>
      </font>
      <fill>
        <patternFill patternType="solid">
          <bgColor rgb="FFE02840"/>
        </patternFill>
      </fill>
    </dxf>
    <dxf>
      <font>
        <b/>
        <color rgb="FF1E5631"/>
      </font>
      <fill>
        <patternFill patternType="solid">
          <bgColor rgb="FFDDEFD9"/>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5B6670"/>
      </font>
      <fill>
        <patternFill patternType="solid">
          <bgColor rgb="FFE9E9E6"/>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5B6670"/>
      </font>
      <fill>
        <patternFill patternType="solid">
          <bgColor rgb="FFE9E9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45000</xdr:colOff>
      <xdr:row>0</xdr:row>
      <xdr:rowOff>104000</xdr:rowOff>
    </xdr:from>
    <xdr:ext cx="1809750" cy="476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7001-checklist/" TargetMode="External"/><Relationship Id="rId2" Type="http://schemas.openxmlformats.org/officeDocument/2006/relationships/hyperlink" Target="https://sovereignsecure.co.uk/iso-27001-checklist/#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B42"/>
  <sheetViews>
    <sheetView workbookViewId="0" showGridLines="0"/>
  </sheetViews>
  <sheetFormatPr defaultRowHeight="15" outlineLevelRow="0" outlineLevelCol="0" x14ac:dyDescent="55"/>
  <cols>
    <col min="1" max="1" width="30" customWidth="1"/>
    <col min="2" max="2" width="100" customWidth="1"/>
  </cols>
  <sheetData>
    <row r="1" ht="52" customHeight="1" x14ac:dyDescent="0.25"/>
    <row r="2" ht="32" customHeight="1" spans="1:2" x14ac:dyDescent="0.25">
      <c r="A2" s="1" t="s">
        <v>0</v>
      </c>
      <c r="B2" s="1"/>
    </row>
    <row r="3" ht="18" customHeight="1" spans="1:2" x14ac:dyDescent="0.25">
      <c r="A3" s="2" t="s">
        <v>1</v>
      </c>
      <c r="B3" s="2"/>
    </row>
    <row r="5" ht="20" customHeight="1" spans="1:2" x14ac:dyDescent="0.25">
      <c r="A5" s="3" t="s">
        <v>2</v>
      </c>
      <c r="B5" s="3"/>
    </row>
    <row r="6" ht="59" customHeight="1" spans="1:2" x14ac:dyDescent="0.25">
      <c r="A6" s="4" t="s">
        <v>3</v>
      </c>
      <c r="B6" s="4"/>
    </row>
    <row r="7" ht="18.5" customHeight="1" spans="1:2" x14ac:dyDescent="0.25">
      <c r="A7" s="5" t="s">
        <v>4</v>
      </c>
      <c r="B7" s="6" t="s">
        <v>5</v>
      </c>
    </row>
    <row r="9" ht="20" customHeight="1" spans="1:2" x14ac:dyDescent="0.25">
      <c r="A9" s="3" t="s">
        <v>6</v>
      </c>
      <c r="B9" s="3"/>
    </row>
    <row r="10" ht="32" customHeight="1" spans="1:2" x14ac:dyDescent="0.25">
      <c r="A10" s="5" t="s">
        <v>7</v>
      </c>
      <c r="B10" s="7" t="s">
        <v>8</v>
      </c>
    </row>
    <row r="11" ht="32" customHeight="1" spans="1:2" x14ac:dyDescent="0.25">
      <c r="A11" s="5" t="s">
        <v>9</v>
      </c>
      <c r="B11" s="7" t="s">
        <v>10</v>
      </c>
    </row>
    <row r="12" ht="32" customHeight="1" spans="1:2" x14ac:dyDescent="0.25">
      <c r="A12" s="5" t="s">
        <v>11</v>
      </c>
      <c r="B12" s="7" t="s">
        <v>12</v>
      </c>
    </row>
    <row r="13" ht="18.5" customHeight="1" spans="1:2" x14ac:dyDescent="0.25">
      <c r="A13" s="5" t="s">
        <v>13</v>
      </c>
      <c r="B13" s="7" t="s">
        <v>14</v>
      </c>
    </row>
    <row r="14" ht="32" customHeight="1" spans="1:2" x14ac:dyDescent="0.25">
      <c r="A14" s="5" t="s">
        <v>15</v>
      </c>
      <c r="B14" s="7" t="s">
        <v>16</v>
      </c>
    </row>
    <row r="16" ht="20" customHeight="1" spans="1:2" x14ac:dyDescent="0.25">
      <c r="A16" s="3" t="s">
        <v>17</v>
      </c>
      <c r="B16" s="3"/>
    </row>
    <row r="17" ht="32" customHeight="1" spans="1:2" x14ac:dyDescent="0.25">
      <c r="A17" s="5" t="s">
        <v>18</v>
      </c>
      <c r="B17" s="7" t="s">
        <v>19</v>
      </c>
    </row>
    <row r="18" ht="32" customHeight="1" spans="1:2" x14ac:dyDescent="0.25">
      <c r="A18" s="5" t="s">
        <v>20</v>
      </c>
      <c r="B18" s="7" t="s">
        <v>21</v>
      </c>
    </row>
    <row r="19" ht="32" customHeight="1" spans="1:2" x14ac:dyDescent="0.25">
      <c r="A19" s="5" t="s">
        <v>22</v>
      </c>
      <c r="B19" s="7" t="s">
        <v>23</v>
      </c>
    </row>
    <row r="20" ht="32" customHeight="1" spans="1:2" x14ac:dyDescent="0.25">
      <c r="A20" s="5" t="s">
        <v>24</v>
      </c>
      <c r="B20" s="7" t="s">
        <v>25</v>
      </c>
    </row>
    <row r="21" ht="32" customHeight="1" spans="1:2" x14ac:dyDescent="0.25">
      <c r="A21" s="5" t="s">
        <v>26</v>
      </c>
      <c r="B21" s="7" t="s">
        <v>27</v>
      </c>
    </row>
    <row r="22" ht="18.5" customHeight="1" spans="1:2" x14ac:dyDescent="0.25">
      <c r="A22" s="5" t="s">
        <v>28</v>
      </c>
      <c r="B22" s="7" t="s">
        <v>29</v>
      </c>
    </row>
    <row r="24" ht="20" customHeight="1" spans="1:2" x14ac:dyDescent="0.25">
      <c r="A24" s="3" t="s">
        <v>30</v>
      </c>
      <c r="B24" s="3"/>
    </row>
    <row r="25" ht="45.5" customHeight="1" spans="1:2" x14ac:dyDescent="0.25">
      <c r="A25" s="5" t="s">
        <v>31</v>
      </c>
      <c r="B25" s="7" t="s">
        <v>32</v>
      </c>
    </row>
    <row r="26" ht="45.5" customHeight="1" spans="1:2" x14ac:dyDescent="0.25">
      <c r="A26" s="5" t="s">
        <v>33</v>
      </c>
      <c r="B26" s="7" t="s">
        <v>34</v>
      </c>
    </row>
    <row r="27" ht="45.5" customHeight="1" spans="1:2" x14ac:dyDescent="0.25">
      <c r="A27" s="5" t="s">
        <v>35</v>
      </c>
      <c r="B27" s="7" t="s">
        <v>36</v>
      </c>
    </row>
    <row r="28" ht="32" customHeight="1" spans="1:2" x14ac:dyDescent="0.25">
      <c r="A28" s="5" t="s">
        <v>37</v>
      </c>
      <c r="B28" s="7" t="s">
        <v>38</v>
      </c>
    </row>
    <row r="29" ht="32" customHeight="1" spans="1:2" x14ac:dyDescent="0.25">
      <c r="A29" s="5" t="s">
        <v>39</v>
      </c>
      <c r="B29" s="8" t="s">
        <v>40</v>
      </c>
    </row>
    <row r="31" ht="20" customHeight="1" spans="1:2" x14ac:dyDescent="0.25">
      <c r="A31" s="3" t="s">
        <v>41</v>
      </c>
      <c r="B31" s="3"/>
    </row>
    <row r="32" ht="45.5" customHeight="1" spans="1:2" x14ac:dyDescent="0.25">
      <c r="A32" s="4" t="s">
        <v>42</v>
      </c>
      <c r="B32" s="4"/>
    </row>
    <row r="33" ht="32" customHeight="1" spans="1:2" x14ac:dyDescent="0.25">
      <c r="A33" s="4" t="s">
        <v>43</v>
      </c>
      <c r="B33" s="4"/>
    </row>
    <row r="34" ht="32" customHeight="1" spans="1:2" x14ac:dyDescent="0.25">
      <c r="A34" s="4" t="s">
        <v>44</v>
      </c>
      <c r="B34" s="4"/>
    </row>
    <row r="35" ht="18.5" customHeight="1" spans="1:2" x14ac:dyDescent="0.25">
      <c r="A35" s="9" t="s">
        <v>45</v>
      </c>
      <c r="B35" s="9"/>
    </row>
    <row r="37" ht="20" customHeight="1" spans="1:2" x14ac:dyDescent="0.25">
      <c r="A37" s="3" t="s">
        <v>46</v>
      </c>
      <c r="B37" s="3"/>
    </row>
    <row r="38" ht="18.5" customHeight="1" spans="1:2" x14ac:dyDescent="0.25">
      <c r="A38" s="5" t="s">
        <v>47</v>
      </c>
      <c r="B38" s="6" t="s">
        <v>48</v>
      </c>
    </row>
    <row r="39" ht="18.5" customHeight="1" spans="1:2" x14ac:dyDescent="0.25">
      <c r="A39" s="5" t="s">
        <v>49</v>
      </c>
      <c r="B39" s="7" t="s">
        <v>50</v>
      </c>
    </row>
    <row r="40" ht="18.5" customHeight="1" spans="1:2" x14ac:dyDescent="0.25">
      <c r="A40" s="5" t="s">
        <v>51</v>
      </c>
      <c r="B40" s="6" t="s">
        <v>52</v>
      </c>
    </row>
    <row r="41" ht="18.5" customHeight="1" spans="1:2" x14ac:dyDescent="0.25">
      <c r="A41" s="5" t="s">
        <v>53</v>
      </c>
      <c r="B41" s="6" t="s">
        <v>54</v>
      </c>
    </row>
    <row r="42" ht="72.5" customHeight="1" spans="1:2" x14ac:dyDescent="0.25">
      <c r="A42" s="5" t="s">
        <v>55</v>
      </c>
      <c r="B42" s="7" t="s">
        <v>56</v>
      </c>
    </row>
  </sheetData>
  <mergeCells count="13">
    <mergeCell ref="A2:B2"/>
    <mergeCell ref="A3:B3"/>
    <mergeCell ref="A5:B5"/>
    <mergeCell ref="A6:B6"/>
    <mergeCell ref="A9:B9"/>
    <mergeCell ref="A16:B16"/>
    <mergeCell ref="A24:B24"/>
    <mergeCell ref="A31:B31"/>
    <mergeCell ref="A32:B32"/>
    <mergeCell ref="A33:B33"/>
    <mergeCell ref="A34:B34"/>
    <mergeCell ref="A35:B35"/>
    <mergeCell ref="A37:B37"/>
  </mergeCells>
  <hyperlinks>
    <hyperlink ref="B7" r:id="rId1"/>
    <hyperlink ref="B38" r:id="rId2"/>
    <hyperlink ref="B40" r:id="rId3"/>
    <hyperlink ref="B41" r:id="rId4"/>
  </hyperlinks>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G47"/>
  <sheetViews>
    <sheetView workbookViewId="0" showGridLines="0"/>
  </sheetViews>
  <sheetFormatPr defaultRowHeight="15" outlineLevelRow="0" outlineLevelCol="0" x14ac:dyDescent="55"/>
  <cols>
    <col min="1" max="1" width="36" customWidth="1"/>
    <col min="2" max="7" width="15" customWidth="1"/>
  </cols>
  <sheetData>
    <row r="1" ht="32" customHeight="1" spans="1:7" x14ac:dyDescent="0.25">
      <c r="A1" s="1" t="s">
        <v>7</v>
      </c>
      <c r="B1" s="1"/>
      <c r="C1" s="1"/>
      <c r="D1" s="1"/>
      <c r="E1" s="1"/>
      <c r="F1" s="1"/>
      <c r="G1" s="1"/>
    </row>
    <row r="2" ht="18" customHeight="1" spans="1:7" x14ac:dyDescent="0.25">
      <c r="A2" s="10" t="s">
        <v>57</v>
      </c>
      <c r="B2" s="10"/>
      <c r="C2" s="10"/>
      <c r="D2" s="10"/>
      <c r="E2" s="10"/>
      <c r="F2" s="10"/>
      <c r="G2" s="10"/>
    </row>
    <row r="4" ht="20" customHeight="1" spans="1:7" x14ac:dyDescent="0.25">
      <c r="A4" s="3" t="s">
        <v>58</v>
      </c>
      <c r="B4" s="3"/>
      <c r="C4" s="3"/>
      <c r="D4" s="3"/>
      <c r="E4" s="3"/>
      <c r="F4" s="3"/>
      <c r="G4" s="3"/>
    </row>
    <row r="5" ht="30" customHeight="1" spans="1:6" x14ac:dyDescent="0.25">
      <c r="A5" s="11" t="s">
        <v>35</v>
      </c>
      <c r="B5" s="11" t="s">
        <v>9</v>
      </c>
      <c r="C5" s="11" t="s">
        <v>11</v>
      </c>
      <c r="D5" s="11" t="s">
        <v>13</v>
      </c>
      <c r="E5" s="11" t="s">
        <v>15</v>
      </c>
      <c r="F5" s="11" t="s">
        <v>59</v>
      </c>
    </row>
    <row r="6" ht="18" customHeight="1" spans="1:6" x14ac:dyDescent="0.25">
      <c r="A6" s="5" t="s">
        <v>60</v>
      </c>
      <c r="B6" s="12">
        <f>COUNTIF('Clauses 4 to 10'!$I$5:$I$29,"Not started")</f>
        <v>0</v>
      </c>
      <c r="C6" s="12">
        <f>COUNTIF('Annex A themes'!$K$5:$K$12,"Not started")</f>
        <v>0</v>
      </c>
      <c r="D6" s="12">
        <f>COUNTIF('Audit checklist'!$F$5:$F$18,"Not started")</f>
        <v>0</v>
      </c>
      <c r="E6" s="12">
        <f>COUNTIF('Documents'!$F$5:$F$26,"Not started")</f>
        <v>0</v>
      </c>
      <c r="F6" s="12">
        <f>SUM(B6:E6)</f>
        <v>0</v>
      </c>
    </row>
    <row r="7" ht="18" customHeight="1" spans="1:6" x14ac:dyDescent="0.25">
      <c r="A7" s="5" t="s">
        <v>61</v>
      </c>
      <c r="B7" s="12">
        <f>COUNTIF('Clauses 4 to 10'!$I$5:$I$29,"In progress")</f>
        <v>0</v>
      </c>
      <c r="C7" s="12">
        <f>COUNTIF('Annex A themes'!$K$5:$K$12,"In progress")</f>
        <v>0</v>
      </c>
      <c r="D7" s="12">
        <f>COUNTIF('Audit checklist'!$F$5:$F$18,"In progress")</f>
        <v>0</v>
      </c>
      <c r="E7" s="12">
        <f>COUNTIF('Documents'!$F$5:$F$26,"In progress")</f>
        <v>0</v>
      </c>
      <c r="F7" s="12">
        <f>SUM(B7:E7)</f>
        <v>0</v>
      </c>
    </row>
    <row r="8" ht="18" customHeight="1" spans="1:6" x14ac:dyDescent="0.25">
      <c r="A8" s="5" t="s">
        <v>62</v>
      </c>
      <c r="B8" s="12">
        <f>COUNTIF('Clauses 4 to 10'!$I$5:$I$29,"Done")</f>
        <v>0</v>
      </c>
      <c r="C8" s="12">
        <f>COUNTIF('Annex A themes'!$K$5:$K$12,"Done")</f>
        <v>0</v>
      </c>
      <c r="D8" s="12">
        <f>COUNTIF('Audit checklist'!$F$5:$F$18,"Done")</f>
        <v>0</v>
      </c>
      <c r="E8" s="12">
        <f>COUNTIF('Documents'!$F$5:$F$26,"Done")</f>
        <v>0</v>
      </c>
      <c r="F8" s="12">
        <f>SUM(B8:E8)</f>
        <v>0</v>
      </c>
    </row>
    <row r="9" ht="18" customHeight="1" spans="1:6" x14ac:dyDescent="0.25">
      <c r="A9" s="5" t="s">
        <v>63</v>
      </c>
      <c r="B9" s="12">
        <f>COUNTIF('Clauses 4 to 10'!$I$5:$I$29,"Not applicable")</f>
        <v>0</v>
      </c>
      <c r="C9" s="12">
        <f>COUNTIF('Annex A themes'!$K$5:$K$12,"Not applicable")</f>
        <v>0</v>
      </c>
      <c r="D9" s="12">
        <f>COUNTIF('Audit checklist'!$F$5:$F$18,"Not applicable")</f>
        <v>0</v>
      </c>
      <c r="E9" s="12">
        <f>COUNTIF('Documents'!$F$5:$F$26,"Not applicable")</f>
        <v>0</v>
      </c>
      <c r="F9" s="12">
        <f>SUM(B9:E9)</f>
        <v>0</v>
      </c>
    </row>
    <row r="10" ht="18" customHeight="1" spans="1:6" x14ac:dyDescent="0.25">
      <c r="A10" s="5" t="s">
        <v>64</v>
      </c>
      <c r="B10" s="12">
        <f>COUNTBLANK('Clauses 4 to 10'!$I$5:$I$29)</f>
        <v>25</v>
      </c>
      <c r="C10" s="12">
        <f>COUNTBLANK('Annex A themes'!$K$5:$K$12)</f>
        <v>8</v>
      </c>
      <c r="D10" s="12">
        <f>COUNTBLANK('Audit checklist'!$F$5:$F$18)</f>
        <v>14</v>
      </c>
      <c r="E10" s="12">
        <f>COUNTBLANK('Documents'!$F$5:$F$26)</f>
        <v>22</v>
      </c>
      <c r="F10" s="12">
        <f>SUM(B10:E10)</f>
        <v>69</v>
      </c>
    </row>
    <row r="11" ht="18" customHeight="1" spans="1:6" x14ac:dyDescent="0.25">
      <c r="A11" s="13" t="s">
        <v>65</v>
      </c>
      <c r="B11" s="14">
        <f>COUNTA('Clauses 4 to 10'!$A$5:$A$29)</f>
        <v>25</v>
      </c>
      <c r="C11" s="14">
        <f>COUNTA('Annex A themes'!$A$5:$A$12)</f>
        <v>8</v>
      </c>
      <c r="D11" s="14">
        <f>COUNTA('Audit checklist'!$A$5:$A$18)</f>
        <v>14</v>
      </c>
      <c r="E11" s="14">
        <f>COUNTA('Documents'!$A$5:$A$26)</f>
        <v>22</v>
      </c>
      <c r="F11" s="14">
        <f>SUM(B11:E11)</f>
        <v>69</v>
      </c>
    </row>
    <row r="12" ht="18" customHeight="1" spans="1:6" x14ac:dyDescent="0.25">
      <c r="A12" s="5" t="s">
        <v>66</v>
      </c>
      <c r="B12" s="15">
        <f>IF(B11-B9=0,0,B8/(B11-B9))</f>
        <v>0</v>
      </c>
      <c r="C12" s="15">
        <f>IF(C11-C9=0,0,C8/(C11-C9))</f>
        <v>0</v>
      </c>
      <c r="D12" s="15">
        <f>IF(D11-D9=0,0,D8/(D11-D9))</f>
        <v>0</v>
      </c>
      <c r="E12" s="15">
        <f>IF(E11-E9=0,0,E8/(E11-E9))</f>
        <v>0</v>
      </c>
      <c r="F12" s="15">
        <f>IF(F11-F9=0,0,F8/(F11-F9))</f>
        <v>0</v>
      </c>
    </row>
    <row r="14" ht="20" customHeight="1" spans="1:7" x14ac:dyDescent="0.25">
      <c r="A14" s="3" t="s">
        <v>67</v>
      </c>
      <c r="B14" s="3"/>
      <c r="C14" s="3"/>
      <c r="D14" s="3"/>
      <c r="E14" s="3"/>
      <c r="F14" s="3"/>
      <c r="G14" s="3"/>
    </row>
    <row r="15" ht="30" customHeight="1" spans="1:4" x14ac:dyDescent="0.25">
      <c r="A15" s="11" t="s">
        <v>33</v>
      </c>
      <c r="B15" s="11" t="s">
        <v>9</v>
      </c>
      <c r="C15" s="11" t="s">
        <v>11</v>
      </c>
      <c r="D15" s="11" t="s">
        <v>59</v>
      </c>
    </row>
    <row r="16" ht="18" customHeight="1" spans="1:4" x14ac:dyDescent="0.25">
      <c r="A16" s="5" t="s">
        <v>68</v>
      </c>
      <c r="B16" s="12">
        <f>COUNTIF('Clauses 4 to 10'!$H$5:$H$29,"Met")</f>
        <v>0</v>
      </c>
      <c r="C16" s="12">
        <f>COUNTIF('Annex A themes'!$J$5:$J$12,"Met")</f>
        <v>0</v>
      </c>
      <c r="D16" s="12">
        <f>SUM(B16:C16)</f>
        <v>0</v>
      </c>
    </row>
    <row r="17" ht="18" customHeight="1" spans="1:4" x14ac:dyDescent="0.25">
      <c r="A17" s="5" t="s">
        <v>69</v>
      </c>
      <c r="B17" s="12">
        <f>COUNTIF('Clauses 4 to 10'!$H$5:$H$29,"Partly met")</f>
        <v>0</v>
      </c>
      <c r="C17" s="12">
        <f>COUNTIF('Annex A themes'!$J$5:$J$12,"Partly met")</f>
        <v>0</v>
      </c>
      <c r="D17" s="12">
        <f>SUM(B17:C17)</f>
        <v>0</v>
      </c>
    </row>
    <row r="18" ht="18" customHeight="1" spans="1:4" x14ac:dyDescent="0.25">
      <c r="A18" s="5" t="s">
        <v>70</v>
      </c>
      <c r="B18" s="12">
        <f>COUNTIF('Clauses 4 to 10'!$H$5:$H$29,"Not met")</f>
        <v>0</v>
      </c>
      <c r="C18" s="12">
        <f>COUNTIF('Annex A themes'!$J$5:$J$12,"Not met")</f>
        <v>0</v>
      </c>
      <c r="D18" s="12">
        <f>SUM(B18:C18)</f>
        <v>0</v>
      </c>
    </row>
    <row r="19" ht="18" customHeight="1" spans="1:4" x14ac:dyDescent="0.25">
      <c r="A19" s="5" t="s">
        <v>63</v>
      </c>
      <c r="B19" s="12">
        <f>COUNTIF('Clauses 4 to 10'!$H$5:$H$29,"Not applicable")</f>
        <v>0</v>
      </c>
      <c r="C19" s="12">
        <f>COUNTIF('Annex A themes'!$J$5:$J$12,"Not applicable")</f>
        <v>0</v>
      </c>
      <c r="D19" s="12">
        <f>SUM(B19:C19)</f>
        <v>0</v>
      </c>
    </row>
    <row r="20" ht="18" customHeight="1" spans="1:4" x14ac:dyDescent="0.25">
      <c r="A20" s="5" t="s">
        <v>71</v>
      </c>
      <c r="B20" s="12">
        <f>COUNTBLANK('Clauses 4 to 10'!$H$5:$H$29)</f>
        <v>25</v>
      </c>
      <c r="C20" s="12">
        <f>COUNTBLANK('Annex A themes'!$J$5:$J$12)</f>
        <v>8</v>
      </c>
      <c r="D20" s="12">
        <f>SUM(B20:C20)</f>
        <v>33</v>
      </c>
    </row>
    <row r="21" ht="18" customHeight="1" spans="1:4" x14ac:dyDescent="0.25">
      <c r="A21" s="13" t="s">
        <v>65</v>
      </c>
      <c r="B21" s="14">
        <f>COUNTA('Clauses 4 to 10'!$A$5:$A$29)</f>
        <v>25</v>
      </c>
      <c r="C21" s="14">
        <f>COUNTA('Annex A themes'!$A$5:$A$12)</f>
        <v>8</v>
      </c>
      <c r="D21" s="14">
        <f>SUM(B21:C21)</f>
        <v>33</v>
      </c>
    </row>
    <row r="22" ht="18" customHeight="1" spans="1:4" x14ac:dyDescent="0.25">
      <c r="A22" s="5" t="s">
        <v>72</v>
      </c>
      <c r="B22" s="15">
        <f>IF(B21-B19=0,0,B16/(B21-B19))</f>
        <v>0</v>
      </c>
      <c r="C22" s="15">
        <f>IF(C21-C19=0,0,C16/(C21-C19))</f>
        <v>0</v>
      </c>
      <c r="D22" s="15">
        <f>IF(D21-D19=0,0,D16/(D21-D19))</f>
        <v>0</v>
      </c>
    </row>
    <row r="24" ht="20" customHeight="1" spans="1:7" x14ac:dyDescent="0.25">
      <c r="A24" s="3" t="s">
        <v>73</v>
      </c>
      <c r="B24" s="3"/>
      <c r="C24" s="3"/>
      <c r="D24" s="3"/>
      <c r="E24" s="3"/>
      <c r="F24" s="3"/>
      <c r="G24" s="3"/>
    </row>
    <row r="25" ht="30" customHeight="1" spans="1:7" x14ac:dyDescent="0.25">
      <c r="A25" s="11" t="s">
        <v>74</v>
      </c>
      <c r="B25" s="11" t="s">
        <v>75</v>
      </c>
      <c r="C25" s="11" t="s">
        <v>68</v>
      </c>
      <c r="D25" s="11" t="s">
        <v>69</v>
      </c>
      <c r="E25" s="11" t="s">
        <v>70</v>
      </c>
      <c r="F25" s="11" t="s">
        <v>76</v>
      </c>
      <c r="G25" s="11" t="s">
        <v>77</v>
      </c>
    </row>
    <row r="26" ht="18" customHeight="1" spans="1:7" x14ac:dyDescent="0.25">
      <c r="A26" s="5" t="s">
        <v>78</v>
      </c>
      <c r="B26" s="12">
        <f>COUNTIF('Clauses 4 to 10'!$A$5:$A$29,"4.*")</f>
        <v>4</v>
      </c>
      <c r="C26" s="12">
        <f>COUNTIFS('Clauses 4 to 10'!$A$5:$A$29,"4.*",'Clauses 4 to 10'!$H$5:$H$29,"Met")</f>
        <v>0</v>
      </c>
      <c r="D26" s="12">
        <f>COUNTIFS('Clauses 4 to 10'!$A$5:$A$29,"4.*",'Clauses 4 to 10'!$H$5:$H$29,"Partly met")</f>
        <v>0</v>
      </c>
      <c r="E26" s="12">
        <f>COUNTIFS('Clauses 4 to 10'!$A$5:$A$29,"4.*",'Clauses 4 to 10'!$H$5:$H$29,"Not met")</f>
        <v>0</v>
      </c>
      <c r="F26" s="12">
        <f>COUNTIFS('Clauses 4 to 10'!$A$5:$A$29,"4.*",'Clauses 4 to 10'!$I$5:$I$29,"Done")</f>
        <v>0</v>
      </c>
      <c r="G26" s="16">
        <f>IF(B26=0,0,C26/B26)</f>
        <v>0</v>
      </c>
    </row>
    <row r="27" ht="18" customHeight="1" spans="1:7" x14ac:dyDescent="0.25">
      <c r="A27" s="5" t="s">
        <v>79</v>
      </c>
      <c r="B27" s="12">
        <f>COUNTIF('Clauses 4 to 10'!$A$5:$A$29,"5.*")</f>
        <v>3</v>
      </c>
      <c r="C27" s="12">
        <f>COUNTIFS('Clauses 4 to 10'!$A$5:$A$29,"5.*",'Clauses 4 to 10'!$H$5:$H$29,"Met")</f>
        <v>0</v>
      </c>
      <c r="D27" s="12">
        <f>COUNTIFS('Clauses 4 to 10'!$A$5:$A$29,"5.*",'Clauses 4 to 10'!$H$5:$H$29,"Partly met")</f>
        <v>0</v>
      </c>
      <c r="E27" s="12">
        <f>COUNTIFS('Clauses 4 to 10'!$A$5:$A$29,"5.*",'Clauses 4 to 10'!$H$5:$H$29,"Not met")</f>
        <v>0</v>
      </c>
      <c r="F27" s="12">
        <f>COUNTIFS('Clauses 4 to 10'!$A$5:$A$29,"5.*",'Clauses 4 to 10'!$I$5:$I$29,"Done")</f>
        <v>0</v>
      </c>
      <c r="G27" s="16">
        <f>IF(B27=0,0,C27/B27)</f>
        <v>0</v>
      </c>
    </row>
    <row r="28" ht="18" customHeight="1" spans="1:7" x14ac:dyDescent="0.25">
      <c r="A28" s="5" t="s">
        <v>80</v>
      </c>
      <c r="B28" s="12">
        <f>COUNTIF('Clauses 4 to 10'!$A$5:$A$29,"6.*")</f>
        <v>5</v>
      </c>
      <c r="C28" s="12">
        <f>COUNTIFS('Clauses 4 to 10'!$A$5:$A$29,"6.*",'Clauses 4 to 10'!$H$5:$H$29,"Met")</f>
        <v>0</v>
      </c>
      <c r="D28" s="12">
        <f>COUNTIFS('Clauses 4 to 10'!$A$5:$A$29,"6.*",'Clauses 4 to 10'!$H$5:$H$29,"Partly met")</f>
        <v>0</v>
      </c>
      <c r="E28" s="12">
        <f>COUNTIFS('Clauses 4 to 10'!$A$5:$A$29,"6.*",'Clauses 4 to 10'!$H$5:$H$29,"Not met")</f>
        <v>0</v>
      </c>
      <c r="F28" s="12">
        <f>COUNTIFS('Clauses 4 to 10'!$A$5:$A$29,"6.*",'Clauses 4 to 10'!$I$5:$I$29,"Done")</f>
        <v>0</v>
      </c>
      <c r="G28" s="16">
        <f>IF(B28=0,0,C28/B28)</f>
        <v>0</v>
      </c>
    </row>
    <row r="29" ht="18" customHeight="1" spans="1:7" x14ac:dyDescent="0.25">
      <c r="A29" s="5" t="s">
        <v>81</v>
      </c>
      <c r="B29" s="12">
        <f>COUNTIF('Clauses 4 to 10'!$A$5:$A$29,"7.*")</f>
        <v>5</v>
      </c>
      <c r="C29" s="12">
        <f>COUNTIFS('Clauses 4 to 10'!$A$5:$A$29,"7.*",'Clauses 4 to 10'!$H$5:$H$29,"Met")</f>
        <v>0</v>
      </c>
      <c r="D29" s="12">
        <f>COUNTIFS('Clauses 4 to 10'!$A$5:$A$29,"7.*",'Clauses 4 to 10'!$H$5:$H$29,"Partly met")</f>
        <v>0</v>
      </c>
      <c r="E29" s="12">
        <f>COUNTIFS('Clauses 4 to 10'!$A$5:$A$29,"7.*",'Clauses 4 to 10'!$H$5:$H$29,"Not met")</f>
        <v>0</v>
      </c>
      <c r="F29" s="12">
        <f>COUNTIFS('Clauses 4 to 10'!$A$5:$A$29,"7.*",'Clauses 4 to 10'!$I$5:$I$29,"Done")</f>
        <v>0</v>
      </c>
      <c r="G29" s="16">
        <f>IF(B29=0,0,C29/B29)</f>
        <v>0</v>
      </c>
    </row>
    <row r="30" ht="18" customHeight="1" spans="1:7" x14ac:dyDescent="0.25">
      <c r="A30" s="5" t="s">
        <v>82</v>
      </c>
      <c r="B30" s="12">
        <f>COUNTIF('Clauses 4 to 10'!$A$5:$A$29,"8.*")</f>
        <v>3</v>
      </c>
      <c r="C30" s="12">
        <f>COUNTIFS('Clauses 4 to 10'!$A$5:$A$29,"8.*",'Clauses 4 to 10'!$H$5:$H$29,"Met")</f>
        <v>0</v>
      </c>
      <c r="D30" s="12">
        <f>COUNTIFS('Clauses 4 to 10'!$A$5:$A$29,"8.*",'Clauses 4 to 10'!$H$5:$H$29,"Partly met")</f>
        <v>0</v>
      </c>
      <c r="E30" s="12">
        <f>COUNTIFS('Clauses 4 to 10'!$A$5:$A$29,"8.*",'Clauses 4 to 10'!$H$5:$H$29,"Not met")</f>
        <v>0</v>
      </c>
      <c r="F30" s="12">
        <f>COUNTIFS('Clauses 4 to 10'!$A$5:$A$29,"8.*",'Clauses 4 to 10'!$I$5:$I$29,"Done")</f>
        <v>0</v>
      </c>
      <c r="G30" s="16">
        <f>IF(B30=0,0,C30/B30)</f>
        <v>0</v>
      </c>
    </row>
    <row r="31" ht="18" customHeight="1" spans="1:7" x14ac:dyDescent="0.25">
      <c r="A31" s="5" t="s">
        <v>83</v>
      </c>
      <c r="B31" s="12">
        <f>COUNTIF('Clauses 4 to 10'!$A$5:$A$29,"9.*")</f>
        <v>3</v>
      </c>
      <c r="C31" s="12">
        <f>COUNTIFS('Clauses 4 to 10'!$A$5:$A$29,"9.*",'Clauses 4 to 10'!$H$5:$H$29,"Met")</f>
        <v>0</v>
      </c>
      <c r="D31" s="12">
        <f>COUNTIFS('Clauses 4 to 10'!$A$5:$A$29,"9.*",'Clauses 4 to 10'!$H$5:$H$29,"Partly met")</f>
        <v>0</v>
      </c>
      <c r="E31" s="12">
        <f>COUNTIFS('Clauses 4 to 10'!$A$5:$A$29,"9.*",'Clauses 4 to 10'!$H$5:$H$29,"Not met")</f>
        <v>0</v>
      </c>
      <c r="F31" s="12">
        <f>COUNTIFS('Clauses 4 to 10'!$A$5:$A$29,"9.*",'Clauses 4 to 10'!$I$5:$I$29,"Done")</f>
        <v>0</v>
      </c>
      <c r="G31" s="16">
        <f>IF(B31=0,0,C31/B31)</f>
        <v>0</v>
      </c>
    </row>
    <row r="32" ht="18" customHeight="1" spans="1:7" x14ac:dyDescent="0.25">
      <c r="A32" s="5" t="s">
        <v>84</v>
      </c>
      <c r="B32" s="12">
        <f>COUNTIF('Clauses 4 to 10'!$A$5:$A$29,"10.*")</f>
        <v>2</v>
      </c>
      <c r="C32" s="12">
        <f>COUNTIFS('Clauses 4 to 10'!$A$5:$A$29,"10.*",'Clauses 4 to 10'!$H$5:$H$29,"Met")</f>
        <v>0</v>
      </c>
      <c r="D32" s="12">
        <f>COUNTIFS('Clauses 4 to 10'!$A$5:$A$29,"10.*",'Clauses 4 to 10'!$H$5:$H$29,"Partly met")</f>
        <v>0</v>
      </c>
      <c r="E32" s="12">
        <f>COUNTIFS('Clauses 4 to 10'!$A$5:$A$29,"10.*",'Clauses 4 to 10'!$H$5:$H$29,"Not met")</f>
        <v>0</v>
      </c>
      <c r="F32" s="12">
        <f>COUNTIFS('Clauses 4 to 10'!$A$5:$A$29,"10.*",'Clauses 4 to 10'!$I$5:$I$29,"Done")</f>
        <v>0</v>
      </c>
      <c r="G32" s="16">
        <f>IF(B32=0,0,C32/B32)</f>
        <v>0</v>
      </c>
    </row>
    <row r="33" ht="18" customHeight="1" spans="1:7" x14ac:dyDescent="0.25">
      <c r="A33" s="13" t="s">
        <v>85</v>
      </c>
      <c r="B33" s="14">
        <f>SUM(B26:B32)</f>
        <v>25</v>
      </c>
      <c r="C33" s="14">
        <f>SUM(C26:C32)</f>
        <v>0</v>
      </c>
      <c r="D33" s="14">
        <f>SUM(D26:D32)</f>
        <v>0</v>
      </c>
      <c r="E33" s="14">
        <f>SUM(E26:E32)</f>
        <v>0</v>
      </c>
      <c r="F33" s="14">
        <f>SUM(F26:F32)</f>
        <v>0</v>
      </c>
      <c r="G33" s="17">
        <f>IF(B33=0,0,C33/B33)</f>
        <v>0</v>
      </c>
    </row>
    <row r="34" ht="18" customHeight="1" spans="1:2" x14ac:dyDescent="0.25">
      <c r="A34" s="5" t="s">
        <v>86</v>
      </c>
      <c r="B34" s="12">
        <f>COUNTIF('Clauses 4 to 10'!$F$5:$F$29,"Yes")</f>
        <v>14</v>
      </c>
    </row>
    <row r="36" ht="20" customHeight="1" spans="1:7" x14ac:dyDescent="0.25">
      <c r="A36" s="3" t="s">
        <v>87</v>
      </c>
      <c r="B36" s="3"/>
      <c r="C36" s="3"/>
      <c r="D36" s="3"/>
      <c r="E36" s="3"/>
      <c r="F36" s="3"/>
      <c r="G36" s="3"/>
    </row>
    <row r="37" ht="18" customHeight="1" spans="1:2" x14ac:dyDescent="0.25">
      <c r="A37" s="5" t="s">
        <v>88</v>
      </c>
      <c r="B37" s="12">
        <f>SUM('Annex A themes'!$D$5:$D$8)</f>
        <v>93</v>
      </c>
    </row>
    <row r="38" ht="18" customHeight="1" spans="1:2" x14ac:dyDescent="0.25">
      <c r="A38" s="5" t="s">
        <v>89</v>
      </c>
      <c r="B38" s="12">
        <f>SUM('Annex A themes'!$G$5:$G$8)</f>
        <v>0</v>
      </c>
    </row>
    <row r="39" ht="18" customHeight="1" spans="1:2" x14ac:dyDescent="0.25">
      <c r="A39" s="5" t="s">
        <v>90</v>
      </c>
      <c r="B39" s="12">
        <f>SUM('Annex A themes'!$H$5:$H$8)</f>
        <v>0</v>
      </c>
    </row>
    <row r="40" ht="18" customHeight="1" spans="1:2" x14ac:dyDescent="0.25">
      <c r="A40" s="13" t="s">
        <v>91</v>
      </c>
      <c r="B40" s="14">
        <f>B37-B38-B39</f>
        <v>93</v>
      </c>
    </row>
    <row r="42" ht="20" customHeight="1" spans="1:7" x14ac:dyDescent="0.25">
      <c r="A42" s="3" t="s">
        <v>92</v>
      </c>
      <c r="B42" s="3"/>
      <c r="C42" s="3"/>
      <c r="D42" s="3"/>
      <c r="E42" s="3"/>
      <c r="F42" s="3"/>
      <c r="G42" s="3"/>
    </row>
    <row r="43" ht="18" customHeight="1" spans="1:2" x14ac:dyDescent="0.25">
      <c r="A43" s="5" t="s">
        <v>93</v>
      </c>
      <c r="B43" s="12">
        <f>COUNTIF('Audit checklist'!$B$5:$B$18,"Stage 1")</f>
        <v>8</v>
      </c>
    </row>
    <row r="44" ht="18" customHeight="1" spans="1:2" x14ac:dyDescent="0.25">
      <c r="A44" s="5" t="s">
        <v>94</v>
      </c>
      <c r="B44" s="12">
        <f>COUNTIFS('Audit checklist'!$B$5:$B$18,"Stage 1",'Audit checklist'!$F$5:$F$18,"Done")+COUNTIFS('Audit checklist'!$B$5:$B$18,"Stage 1",'Audit checklist'!$F$5:$F$18,"Not applicable")</f>
        <v>0</v>
      </c>
    </row>
    <row r="45" ht="20" customHeight="1" spans="1:7" x14ac:dyDescent="0.25">
      <c r="A45" s="13" t="s">
        <v>95</v>
      </c>
      <c r="B45" s="18" t="str">
        <f>IF(AND(B43&gt;0,B44&gt;=B43),"Yes: every Stage 1 item is done or not applicable","Not yet: "&amp;(B43-B44)&amp;" of "&amp;B43&amp;" Stage 1 items still open")</f>
        <v>Not yet: 8 of 8 Stage 1 items still open</v>
      </c>
      <c r="C45" s="18"/>
      <c r="D45" s="18"/>
      <c r="E45" s="18"/>
      <c r="F45" s="18"/>
      <c r="G45" s="18"/>
    </row>
    <row r="47" ht="28" customHeight="1" spans="1:7" x14ac:dyDescent="0.25">
      <c r="A47" s="19" t="s">
        <v>96</v>
      </c>
      <c r="B47" s="19"/>
      <c r="C47" s="19"/>
      <c r="D47" s="19"/>
      <c r="E47" s="19"/>
      <c r="F47" s="19"/>
      <c r="G47" s="19"/>
    </row>
  </sheetData>
  <mergeCells count="9">
    <mergeCell ref="A1:G1"/>
    <mergeCell ref="A2:G2"/>
    <mergeCell ref="A4:G4"/>
    <mergeCell ref="A14:G14"/>
    <mergeCell ref="A24:G24"/>
    <mergeCell ref="A36:G36"/>
    <mergeCell ref="A42:G42"/>
    <mergeCell ref="B45:G45"/>
    <mergeCell ref="A47:G47"/>
  </mergeCells>
  <conditionalFormatting sqref="B45">
    <cfRule type="containsText" dxfId="0" priority="1">
      <formula>NOT(ISERROR(SEARCH("Yes",B45)))</formula>
    </cfRule>
    <cfRule type="containsText" dxfId="1" priority="2">
      <formula>NOT(ISERROR(SEARCH("Not yet",B45)))</formula>
    </cfRule>
  </conditionalFormatting>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L29"/>
  <sheetViews>
    <sheetView workbookViewId="0" showGridLines="0">
      <pane xSplit="1" ySplit="4" topLeftCell="B5" activePane="bottomRight" state="frozen"/>
      <selection pane="bottomRight" activeCell="H5" sqref="H5"/>
    </sheetView>
  </sheetViews>
  <sheetFormatPr defaultRowHeight="15" outlineLevelRow="0" outlineLevelCol="0" x14ac:dyDescent="55"/>
  <cols>
    <col min="1" max="1" width="7" customWidth="1"/>
    <col min="2" max="2" width="20" customWidth="1"/>
    <col min="3" max="3" width="36" customWidth="1"/>
    <col min="4" max="4" width="50" customWidth="1"/>
    <col min="5" max="5" width="24" customWidth="1"/>
    <col min="6" max="6" width="13" customWidth="1"/>
    <col min="7" max="7" width="28" customWidth="1"/>
    <col min="8" max="8" width="12" customWidth="1"/>
    <col min="9" max="9" width="13" customWidth="1"/>
    <col min="10" max="10" width="15" customWidth="1"/>
    <col min="11" max="11" width="12" customWidth="1"/>
    <col min="12" max="12" width="32" customWidth="1"/>
  </cols>
  <sheetData>
    <row r="1" ht="32" customHeight="1" spans="1:12" x14ac:dyDescent="0.25">
      <c r="A1" s="1" t="s">
        <v>97</v>
      </c>
      <c r="B1" s="1"/>
      <c r="C1" s="1"/>
      <c r="D1" s="1"/>
      <c r="E1" s="1"/>
      <c r="F1" s="1"/>
      <c r="G1" s="1"/>
      <c r="H1" s="1"/>
      <c r="I1" s="1"/>
      <c r="J1" s="1"/>
      <c r="K1" s="1"/>
      <c r="L1" s="1"/>
    </row>
    <row r="2" ht="18" customHeight="1" spans="1:12" x14ac:dyDescent="0.25">
      <c r="A2" s="10" t="s">
        <v>98</v>
      </c>
      <c r="B2" s="10"/>
      <c r="C2" s="10"/>
      <c r="D2" s="10"/>
      <c r="E2" s="10"/>
      <c r="F2" s="10"/>
      <c r="G2" s="10"/>
      <c r="H2" s="10"/>
      <c r="I2" s="10"/>
      <c r="J2" s="10"/>
      <c r="K2" s="10"/>
      <c r="L2" s="10"/>
    </row>
    <row r="3" ht="32" customHeight="1" spans="1:12" x14ac:dyDescent="0.25">
      <c r="A3" s="20" t="s">
        <v>99</v>
      </c>
      <c r="B3" s="20"/>
      <c r="C3" s="20"/>
      <c r="D3" s="20"/>
      <c r="E3" s="20"/>
      <c r="F3" s="20"/>
      <c r="G3" s="20"/>
      <c r="H3" s="20"/>
      <c r="I3" s="20"/>
      <c r="J3" s="20"/>
      <c r="K3" s="20"/>
      <c r="L3" s="20"/>
    </row>
    <row r="4" ht="45.5" customHeight="1" spans="1:12" x14ac:dyDescent="0.25">
      <c r="A4" s="11" t="s">
        <v>100</v>
      </c>
      <c r="B4" s="11" t="s">
        <v>101</v>
      </c>
      <c r="C4" s="11" t="s">
        <v>102</v>
      </c>
      <c r="D4" s="11" t="s">
        <v>103</v>
      </c>
      <c r="E4" s="11" t="s">
        <v>104</v>
      </c>
      <c r="F4" s="11" t="s">
        <v>105</v>
      </c>
      <c r="G4" s="11" t="s">
        <v>106</v>
      </c>
      <c r="H4" s="21" t="s">
        <v>33</v>
      </c>
      <c r="I4" s="21" t="s">
        <v>35</v>
      </c>
      <c r="J4" s="21" t="s">
        <v>107</v>
      </c>
      <c r="K4" s="21" t="s">
        <v>108</v>
      </c>
      <c r="L4" s="21" t="s">
        <v>109</v>
      </c>
    </row>
    <row r="5" ht="59" customHeight="1" spans="1:12" x14ac:dyDescent="0.25">
      <c r="A5" s="22" t="s">
        <v>110</v>
      </c>
      <c r="B5" s="23" t="s">
        <v>111</v>
      </c>
      <c r="C5" s="23" t="s">
        <v>112</v>
      </c>
      <c r="D5" s="23" t="s">
        <v>113</v>
      </c>
      <c r="E5" s="23" t="s">
        <v>114</v>
      </c>
      <c r="F5" s="24" t="s">
        <v>115</v>
      </c>
      <c r="G5" s="23" t="s">
        <v>116</v>
      </c>
      <c r="H5" s="23"/>
      <c r="I5" s="23"/>
      <c r="J5" s="23"/>
      <c r="K5" s="25"/>
      <c r="L5" s="23"/>
    </row>
    <row r="6" ht="72.5" customHeight="1" spans="1:12" x14ac:dyDescent="0.25">
      <c r="A6" s="22" t="s">
        <v>117</v>
      </c>
      <c r="B6" s="23" t="s">
        <v>118</v>
      </c>
      <c r="C6" s="23" t="s">
        <v>119</v>
      </c>
      <c r="D6" s="23" t="s">
        <v>120</v>
      </c>
      <c r="E6" s="23" t="s">
        <v>121</v>
      </c>
      <c r="F6" s="24" t="s">
        <v>115</v>
      </c>
      <c r="G6" s="23" t="s">
        <v>116</v>
      </c>
      <c r="H6" s="23"/>
      <c r="I6" s="23"/>
      <c r="J6" s="23"/>
      <c r="K6" s="25"/>
      <c r="L6" s="23"/>
    </row>
    <row r="7" ht="45.5" customHeight="1" spans="1:12" x14ac:dyDescent="0.25">
      <c r="A7" s="22" t="s">
        <v>122</v>
      </c>
      <c r="B7" s="23" t="s">
        <v>123</v>
      </c>
      <c r="C7" s="23" t="s">
        <v>124</v>
      </c>
      <c r="D7" s="23" t="s">
        <v>125</v>
      </c>
      <c r="E7" s="23" t="s">
        <v>126</v>
      </c>
      <c r="F7" s="24" t="s">
        <v>127</v>
      </c>
      <c r="G7" s="23" t="s">
        <v>128</v>
      </c>
      <c r="H7" s="23"/>
      <c r="I7" s="23"/>
      <c r="J7" s="23"/>
      <c r="K7" s="25"/>
      <c r="L7" s="23"/>
    </row>
    <row r="8" ht="59" customHeight="1" spans="1:12" x14ac:dyDescent="0.25">
      <c r="A8" s="22" t="s">
        <v>129</v>
      </c>
      <c r="B8" s="23" t="s">
        <v>130</v>
      </c>
      <c r="C8" s="23" t="s">
        <v>131</v>
      </c>
      <c r="D8" s="23" t="s">
        <v>132</v>
      </c>
      <c r="E8" s="23" t="s">
        <v>133</v>
      </c>
      <c r="F8" s="24" t="s">
        <v>115</v>
      </c>
      <c r="G8" s="23" t="s">
        <v>116</v>
      </c>
      <c r="H8" s="23"/>
      <c r="I8" s="23"/>
      <c r="J8" s="23"/>
      <c r="K8" s="25"/>
      <c r="L8" s="23"/>
    </row>
    <row r="9" ht="59" customHeight="1" spans="1:12" x14ac:dyDescent="0.25">
      <c r="A9" s="26" t="s">
        <v>134</v>
      </c>
      <c r="B9" s="8" t="s">
        <v>135</v>
      </c>
      <c r="C9" s="8" t="s">
        <v>136</v>
      </c>
      <c r="D9" s="8" t="s">
        <v>137</v>
      </c>
      <c r="E9" s="8" t="s">
        <v>138</v>
      </c>
      <c r="F9" s="27" t="s">
        <v>115</v>
      </c>
      <c r="G9" s="8" t="s">
        <v>116</v>
      </c>
      <c r="H9" s="8"/>
      <c r="I9" s="8"/>
      <c r="J9" s="8"/>
      <c r="K9" s="28"/>
      <c r="L9" s="8"/>
    </row>
    <row r="10" ht="86" customHeight="1" spans="1:12" x14ac:dyDescent="0.25">
      <c r="A10" s="26" t="s">
        <v>139</v>
      </c>
      <c r="B10" s="8" t="s">
        <v>140</v>
      </c>
      <c r="C10" s="8" t="s">
        <v>141</v>
      </c>
      <c r="D10" s="8" t="s">
        <v>142</v>
      </c>
      <c r="E10" s="8" t="s">
        <v>143</v>
      </c>
      <c r="F10" s="27" t="s">
        <v>127</v>
      </c>
      <c r="G10" s="8" t="s">
        <v>144</v>
      </c>
      <c r="H10" s="8"/>
      <c r="I10" s="8"/>
      <c r="J10" s="8"/>
      <c r="K10" s="28"/>
      <c r="L10" s="8"/>
    </row>
    <row r="11" ht="59" customHeight="1" spans="1:12" x14ac:dyDescent="0.25">
      <c r="A11" s="26" t="s">
        <v>145</v>
      </c>
      <c r="B11" s="8" t="s">
        <v>146</v>
      </c>
      <c r="C11" s="8" t="s">
        <v>147</v>
      </c>
      <c r="D11" s="8" t="s">
        <v>148</v>
      </c>
      <c r="E11" s="8" t="s">
        <v>149</v>
      </c>
      <c r="F11" s="27" t="s">
        <v>115</v>
      </c>
      <c r="G11" s="8" t="s">
        <v>116</v>
      </c>
      <c r="H11" s="8"/>
      <c r="I11" s="8"/>
      <c r="J11" s="8"/>
      <c r="K11" s="28"/>
      <c r="L11" s="8"/>
    </row>
    <row r="12" ht="59" customHeight="1" spans="1:12" x14ac:dyDescent="0.25">
      <c r="A12" s="22" t="s">
        <v>150</v>
      </c>
      <c r="B12" s="23" t="s">
        <v>151</v>
      </c>
      <c r="C12" s="23" t="s">
        <v>152</v>
      </c>
      <c r="D12" s="23" t="s">
        <v>153</v>
      </c>
      <c r="E12" s="23" t="s">
        <v>154</v>
      </c>
      <c r="F12" s="24" t="s">
        <v>115</v>
      </c>
      <c r="G12" s="23" t="s">
        <v>116</v>
      </c>
      <c r="H12" s="23"/>
      <c r="I12" s="23"/>
      <c r="J12" s="23"/>
      <c r="K12" s="25"/>
      <c r="L12" s="23"/>
    </row>
    <row r="13" ht="86" customHeight="1" spans="1:12" x14ac:dyDescent="0.25">
      <c r="A13" s="22" t="s">
        <v>155</v>
      </c>
      <c r="B13" s="23" t="s">
        <v>156</v>
      </c>
      <c r="C13" s="23" t="s">
        <v>157</v>
      </c>
      <c r="D13" s="23" t="s">
        <v>158</v>
      </c>
      <c r="E13" s="23" t="s">
        <v>159</v>
      </c>
      <c r="F13" s="24" t="s">
        <v>127</v>
      </c>
      <c r="G13" s="23" t="s">
        <v>160</v>
      </c>
      <c r="H13" s="23"/>
      <c r="I13" s="23"/>
      <c r="J13" s="23"/>
      <c r="K13" s="25"/>
      <c r="L13" s="23"/>
    </row>
    <row r="14" ht="99.5" customHeight="1" spans="1:12" x14ac:dyDescent="0.25">
      <c r="A14" s="22" t="s">
        <v>161</v>
      </c>
      <c r="B14" s="23" t="s">
        <v>162</v>
      </c>
      <c r="C14" s="23" t="s">
        <v>163</v>
      </c>
      <c r="D14" s="23" t="s">
        <v>164</v>
      </c>
      <c r="E14" s="23" t="s">
        <v>165</v>
      </c>
      <c r="F14" s="24" t="s">
        <v>127</v>
      </c>
      <c r="G14" s="23" t="s">
        <v>166</v>
      </c>
      <c r="H14" s="23"/>
      <c r="I14" s="23"/>
      <c r="J14" s="23"/>
      <c r="K14" s="25"/>
      <c r="L14" s="23"/>
    </row>
    <row r="15" ht="86" customHeight="1" spans="1:12" x14ac:dyDescent="0.25">
      <c r="A15" s="22" t="s">
        <v>167</v>
      </c>
      <c r="B15" s="23" t="s">
        <v>168</v>
      </c>
      <c r="C15" s="23" t="s">
        <v>169</v>
      </c>
      <c r="D15" s="23" t="s">
        <v>170</v>
      </c>
      <c r="E15" s="23" t="s">
        <v>171</v>
      </c>
      <c r="F15" s="24" t="s">
        <v>127</v>
      </c>
      <c r="G15" s="23" t="s">
        <v>172</v>
      </c>
      <c r="H15" s="23"/>
      <c r="I15" s="23"/>
      <c r="J15" s="23"/>
      <c r="K15" s="25"/>
      <c r="L15" s="23"/>
    </row>
    <row r="16" ht="59" customHeight="1" spans="1:12" x14ac:dyDescent="0.25">
      <c r="A16" s="22" t="s">
        <v>173</v>
      </c>
      <c r="B16" s="23" t="s">
        <v>174</v>
      </c>
      <c r="C16" s="23" t="s">
        <v>175</v>
      </c>
      <c r="D16" s="23" t="s">
        <v>176</v>
      </c>
      <c r="E16" s="23" t="s">
        <v>177</v>
      </c>
      <c r="F16" s="24" t="s">
        <v>115</v>
      </c>
      <c r="G16" s="23" t="s">
        <v>116</v>
      </c>
      <c r="H16" s="23"/>
      <c r="I16" s="23"/>
      <c r="J16" s="23"/>
      <c r="K16" s="25"/>
      <c r="L16" s="23"/>
    </row>
    <row r="17" ht="59" customHeight="1" spans="1:12" x14ac:dyDescent="0.25">
      <c r="A17" s="26" t="s">
        <v>178</v>
      </c>
      <c r="B17" s="8" t="s">
        <v>179</v>
      </c>
      <c r="C17" s="8" t="s">
        <v>180</v>
      </c>
      <c r="D17" s="8" t="s">
        <v>181</v>
      </c>
      <c r="E17" s="8" t="s">
        <v>182</v>
      </c>
      <c r="F17" s="27" t="s">
        <v>115</v>
      </c>
      <c r="G17" s="8" t="s">
        <v>116</v>
      </c>
      <c r="H17" s="8"/>
      <c r="I17" s="8"/>
      <c r="J17" s="8"/>
      <c r="K17" s="28"/>
      <c r="L17" s="8"/>
    </row>
    <row r="18" ht="72.5" customHeight="1" spans="1:12" x14ac:dyDescent="0.25">
      <c r="A18" s="26" t="s">
        <v>183</v>
      </c>
      <c r="B18" s="8" t="s">
        <v>184</v>
      </c>
      <c r="C18" s="8" t="s">
        <v>185</v>
      </c>
      <c r="D18" s="8" t="s">
        <v>186</v>
      </c>
      <c r="E18" s="8" t="s">
        <v>187</v>
      </c>
      <c r="F18" s="27" t="s">
        <v>127</v>
      </c>
      <c r="G18" s="8" t="s">
        <v>188</v>
      </c>
      <c r="H18" s="8"/>
      <c r="I18" s="8"/>
      <c r="J18" s="8"/>
      <c r="K18" s="28"/>
      <c r="L18" s="8"/>
    </row>
    <row r="19" ht="59" customHeight="1" spans="1:12" x14ac:dyDescent="0.25">
      <c r="A19" s="26" t="s">
        <v>189</v>
      </c>
      <c r="B19" s="8" t="s">
        <v>190</v>
      </c>
      <c r="C19" s="8" t="s">
        <v>191</v>
      </c>
      <c r="D19" s="8" t="s">
        <v>192</v>
      </c>
      <c r="E19" s="8" t="s">
        <v>193</v>
      </c>
      <c r="F19" s="27" t="s">
        <v>115</v>
      </c>
      <c r="G19" s="8" t="s">
        <v>116</v>
      </c>
      <c r="H19" s="8"/>
      <c r="I19" s="8"/>
      <c r="J19" s="8"/>
      <c r="K19" s="28"/>
      <c r="L19" s="8"/>
    </row>
    <row r="20" ht="59" customHeight="1" spans="1:12" x14ac:dyDescent="0.25">
      <c r="A20" s="26" t="s">
        <v>194</v>
      </c>
      <c r="B20" s="8" t="s">
        <v>195</v>
      </c>
      <c r="C20" s="8" t="s">
        <v>196</v>
      </c>
      <c r="D20" s="8" t="s">
        <v>197</v>
      </c>
      <c r="E20" s="8" t="s">
        <v>198</v>
      </c>
      <c r="F20" s="27" t="s">
        <v>115</v>
      </c>
      <c r="G20" s="8" t="s">
        <v>116</v>
      </c>
      <c r="H20" s="8"/>
      <c r="I20" s="8"/>
      <c r="J20" s="8"/>
      <c r="K20" s="28"/>
      <c r="L20" s="8"/>
    </row>
    <row r="21" ht="86" customHeight="1" spans="1:12" x14ac:dyDescent="0.25">
      <c r="A21" s="26" t="s">
        <v>199</v>
      </c>
      <c r="B21" s="8" t="s">
        <v>200</v>
      </c>
      <c r="C21" s="8" t="s">
        <v>201</v>
      </c>
      <c r="D21" s="8" t="s">
        <v>202</v>
      </c>
      <c r="E21" s="8" t="s">
        <v>203</v>
      </c>
      <c r="F21" s="27" t="s">
        <v>127</v>
      </c>
      <c r="G21" s="8" t="s">
        <v>204</v>
      </c>
      <c r="H21" s="8"/>
      <c r="I21" s="8"/>
      <c r="J21" s="8"/>
      <c r="K21" s="28"/>
      <c r="L21" s="8"/>
    </row>
    <row r="22" ht="99.5" customHeight="1" spans="1:12" x14ac:dyDescent="0.25">
      <c r="A22" s="22" t="s">
        <v>205</v>
      </c>
      <c r="B22" s="23" t="s">
        <v>206</v>
      </c>
      <c r="C22" s="23" t="s">
        <v>207</v>
      </c>
      <c r="D22" s="23" t="s">
        <v>208</v>
      </c>
      <c r="E22" s="23" t="s">
        <v>209</v>
      </c>
      <c r="F22" s="24" t="s">
        <v>127</v>
      </c>
      <c r="G22" s="23" t="s">
        <v>210</v>
      </c>
      <c r="H22" s="23"/>
      <c r="I22" s="23"/>
      <c r="J22" s="23"/>
      <c r="K22" s="25"/>
      <c r="L22" s="23"/>
    </row>
    <row r="23" ht="45.5" customHeight="1" spans="1:12" x14ac:dyDescent="0.25">
      <c r="A23" s="22" t="s">
        <v>211</v>
      </c>
      <c r="B23" s="23" t="s">
        <v>212</v>
      </c>
      <c r="C23" s="23" t="s">
        <v>213</v>
      </c>
      <c r="D23" s="23" t="s">
        <v>214</v>
      </c>
      <c r="E23" s="23" t="s">
        <v>215</v>
      </c>
      <c r="F23" s="24" t="s">
        <v>127</v>
      </c>
      <c r="G23" s="23" t="s">
        <v>216</v>
      </c>
      <c r="H23" s="23"/>
      <c r="I23" s="23"/>
      <c r="J23" s="23"/>
      <c r="K23" s="25"/>
      <c r="L23" s="23"/>
    </row>
    <row r="24" ht="32" customHeight="1" spans="1:12" x14ac:dyDescent="0.25">
      <c r="A24" s="22" t="s">
        <v>217</v>
      </c>
      <c r="B24" s="23" t="s">
        <v>218</v>
      </c>
      <c r="C24" s="23" t="s">
        <v>219</v>
      </c>
      <c r="D24" s="23" t="s">
        <v>220</v>
      </c>
      <c r="E24" s="23" t="s">
        <v>221</v>
      </c>
      <c r="F24" s="24" t="s">
        <v>127</v>
      </c>
      <c r="G24" s="23" t="s">
        <v>222</v>
      </c>
      <c r="H24" s="23"/>
      <c r="I24" s="23"/>
      <c r="J24" s="23"/>
      <c r="K24" s="25"/>
      <c r="L24" s="23"/>
    </row>
    <row r="25" ht="45.5" customHeight="1" spans="1:12" x14ac:dyDescent="0.25">
      <c r="A25" s="26" t="s">
        <v>223</v>
      </c>
      <c r="B25" s="8" t="s">
        <v>224</v>
      </c>
      <c r="C25" s="8" t="s">
        <v>225</v>
      </c>
      <c r="D25" s="8" t="s">
        <v>226</v>
      </c>
      <c r="E25" s="8" t="s">
        <v>227</v>
      </c>
      <c r="F25" s="27" t="s">
        <v>127</v>
      </c>
      <c r="G25" s="8" t="s">
        <v>228</v>
      </c>
      <c r="H25" s="8"/>
      <c r="I25" s="8"/>
      <c r="J25" s="8"/>
      <c r="K25" s="28"/>
      <c r="L25" s="8"/>
    </row>
    <row r="26" ht="86" customHeight="1" spans="1:12" x14ac:dyDescent="0.25">
      <c r="A26" s="26" t="s">
        <v>229</v>
      </c>
      <c r="B26" s="8" t="s">
        <v>230</v>
      </c>
      <c r="C26" s="8" t="s">
        <v>231</v>
      </c>
      <c r="D26" s="8" t="s">
        <v>232</v>
      </c>
      <c r="E26" s="8" t="s">
        <v>233</v>
      </c>
      <c r="F26" s="27" t="s">
        <v>127</v>
      </c>
      <c r="G26" s="8" t="s">
        <v>234</v>
      </c>
      <c r="H26" s="8"/>
      <c r="I26" s="8"/>
      <c r="J26" s="8"/>
      <c r="K26" s="28"/>
      <c r="L26" s="8"/>
    </row>
    <row r="27" ht="113" customHeight="1" spans="1:12" x14ac:dyDescent="0.25">
      <c r="A27" s="26" t="s">
        <v>235</v>
      </c>
      <c r="B27" s="8" t="s">
        <v>236</v>
      </c>
      <c r="C27" s="8" t="s">
        <v>237</v>
      </c>
      <c r="D27" s="8" t="s">
        <v>238</v>
      </c>
      <c r="E27" s="8" t="s">
        <v>239</v>
      </c>
      <c r="F27" s="27" t="s">
        <v>127</v>
      </c>
      <c r="G27" s="8" t="s">
        <v>240</v>
      </c>
      <c r="H27" s="8"/>
      <c r="I27" s="8"/>
      <c r="J27" s="8"/>
      <c r="K27" s="28"/>
      <c r="L27" s="8"/>
    </row>
    <row r="28" ht="59" customHeight="1" spans="1:12" x14ac:dyDescent="0.25">
      <c r="A28" s="22" t="s">
        <v>241</v>
      </c>
      <c r="B28" s="23" t="s">
        <v>242</v>
      </c>
      <c r="C28" s="23" t="s">
        <v>243</v>
      </c>
      <c r="D28" s="23" t="s">
        <v>244</v>
      </c>
      <c r="E28" s="23" t="s">
        <v>245</v>
      </c>
      <c r="F28" s="24" t="s">
        <v>115</v>
      </c>
      <c r="G28" s="23" t="s">
        <v>116</v>
      </c>
      <c r="H28" s="23"/>
      <c r="I28" s="23"/>
      <c r="J28" s="23"/>
      <c r="K28" s="25"/>
      <c r="L28" s="23"/>
    </row>
    <row r="29" ht="72.5" customHeight="1" spans="1:12" x14ac:dyDescent="0.25">
      <c r="A29" s="22" t="s">
        <v>246</v>
      </c>
      <c r="B29" s="23" t="s">
        <v>247</v>
      </c>
      <c r="C29" s="23" t="s">
        <v>248</v>
      </c>
      <c r="D29" s="23" t="s">
        <v>249</v>
      </c>
      <c r="E29" s="23" t="s">
        <v>250</v>
      </c>
      <c r="F29" s="24" t="s">
        <v>127</v>
      </c>
      <c r="G29" s="23" t="s">
        <v>251</v>
      </c>
      <c r="H29" s="23"/>
      <c r="I29" s="23"/>
      <c r="J29" s="23"/>
      <c r="K29" s="25"/>
      <c r="L29" s="23"/>
    </row>
  </sheetData>
  <autoFilter ref="A4:L29"/>
  <mergeCells count="3">
    <mergeCell ref="A1:L1"/>
    <mergeCell ref="A2:L2"/>
    <mergeCell ref="A3:L3"/>
  </mergeCells>
  <conditionalFormatting sqref="H5:H29">
    <cfRule type="cellIs" dxfId="2" priority="1" operator="equal">
      <formula>"Met"</formula>
    </cfRule>
    <cfRule type="cellIs" dxfId="3" priority="2" operator="equal">
      <formula>"Partly met"</formula>
    </cfRule>
    <cfRule type="cellIs" dxfId="4" priority="3" operator="equal">
      <formula>"Not met"</formula>
    </cfRule>
  </conditionalFormatting>
  <conditionalFormatting sqref="I5:I29">
    <cfRule type="cellIs" dxfId="5" priority="1" operator="equal">
      <formula>"Not started"</formula>
    </cfRule>
    <cfRule type="cellIs" dxfId="6" priority="2" operator="equal">
      <formula>"In progress"</formula>
    </cfRule>
    <cfRule type="cellIs" dxfId="7" priority="3" operator="equal">
      <formula>"Done"</formula>
    </cfRule>
  </conditionalFormatting>
  <conditionalFormatting sqref="F5:F29">
    <cfRule type="cellIs" dxfId="8" priority="1" operator="equal">
      <formula>"Yes"</formula>
    </cfRule>
  </conditionalFormatting>
  <dataValidations count="4">
    <dataValidation type="list" allowBlank="1" showErrorMessage="1" errorStyle="stop" errorTitle="Choose from the list" error="Pick one of: Yes, No." sqref="F5:F29">
      <formula1>"Yes,No"</formula1>
    </dataValidation>
    <dataValidation type="list" allowBlank="1" showInputMessage="1" promptTitle="Rating" prompt="Met, Partly met or Not met. Clauses 4 to 10 cannot be excluded." showErrorMessage="1" errorStyle="stop" errorTitle="Choose from the list" error="Pick one of: Met, Partly met, Not met." sqref="H5:H29">
      <formula1>"Met,Partly met,Not met"</formula1>
    </dataValidation>
    <dataValidation type="list" allowBlank="1" showInputMessage="1" promptTitle="Status" prompt="Not started, In progress or Done." showErrorMessage="1" errorStyle="stop" errorTitle="Choose from the list" error="Pick one of: Not started, In progress, Done." sqref="I5:I29">
      <formula1>"Not started,In progress,Done"</formula1>
    </dataValidation>
    <dataValidation type="date" operator="greaterThan" allowBlank="1" showErrorMessage="1" errorStyle="stop" errorTitle="Enter a date" error="Enter a date, for example 30/11/2026." sqref="K5:K29">
      <formula1>36526</formula1>
    </dataValidation>
  </dataValidations>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N14"/>
  <sheetViews>
    <sheetView workbookViewId="0" showGridLines="0">
      <pane xSplit="1" ySplit="4" topLeftCell="B5" activePane="bottomRight" state="frozen"/>
      <selection pane="bottomRight" activeCell="G5" sqref="G5"/>
    </sheetView>
  </sheetViews>
  <sheetFormatPr defaultRowHeight="15" outlineLevelRow="0" outlineLevelCol="0" x14ac:dyDescent="55"/>
  <cols>
    <col min="1" max="1" width="6" customWidth="1"/>
    <col min="2" max="2" width="18" customWidth="1"/>
    <col min="3" max="3" width="15" customWidth="1"/>
    <col min="4" max="4" width="10" customWidth="1"/>
    <col min="5" max="5" width="50" customWidth="1"/>
    <col min="6" max="6" width="26" customWidth="1"/>
    <col min="7" max="8" width="11" customWidth="1"/>
    <col min="9" max="9" width="10" customWidth="1"/>
    <col min="10" max="10" width="12" customWidth="1"/>
    <col min="11" max="11" width="13" customWidth="1"/>
    <col min="12" max="12" width="15" customWidth="1"/>
    <col min="13" max="13" width="12" customWidth="1"/>
    <col min="14" max="14" width="28" customWidth="1"/>
  </cols>
  <sheetData>
    <row r="1" ht="32" customHeight="1" spans="1:14" x14ac:dyDescent="0.25">
      <c r="A1" s="1" t="s">
        <v>252</v>
      </c>
      <c r="B1" s="1"/>
      <c r="C1" s="1"/>
      <c r="D1" s="1"/>
      <c r="E1" s="1"/>
      <c r="F1" s="1"/>
      <c r="G1" s="1"/>
      <c r="H1" s="1"/>
      <c r="I1" s="1"/>
      <c r="J1" s="1"/>
      <c r="K1" s="1"/>
      <c r="L1" s="1"/>
      <c r="M1" s="1"/>
      <c r="N1" s="1"/>
    </row>
    <row r="2" ht="18" customHeight="1" spans="1:14" x14ac:dyDescent="0.25">
      <c r="A2" s="10" t="s">
        <v>253</v>
      </c>
      <c r="B2" s="10"/>
      <c r="C2" s="10"/>
      <c r="D2" s="10"/>
      <c r="E2" s="10"/>
      <c r="F2" s="10"/>
      <c r="G2" s="10"/>
      <c r="H2" s="10"/>
      <c r="I2" s="10"/>
      <c r="J2" s="10"/>
      <c r="K2" s="10"/>
      <c r="L2" s="10"/>
      <c r="M2" s="10"/>
      <c r="N2" s="10"/>
    </row>
    <row r="3" ht="44" customHeight="1" spans="1:14" x14ac:dyDescent="0.25">
      <c r="A3" s="20" t="s">
        <v>254</v>
      </c>
      <c r="B3" s="20"/>
      <c r="C3" s="20"/>
      <c r="D3" s="20"/>
      <c r="E3" s="20"/>
      <c r="F3" s="20"/>
      <c r="G3" s="20"/>
      <c r="H3" s="20"/>
      <c r="I3" s="20"/>
      <c r="J3" s="20"/>
      <c r="K3" s="20"/>
      <c r="L3" s="20"/>
      <c r="M3" s="20"/>
      <c r="N3" s="20"/>
    </row>
    <row r="4" ht="45.5" customHeight="1" spans="1:14" x14ac:dyDescent="0.25">
      <c r="A4" s="11" t="s">
        <v>100</v>
      </c>
      <c r="B4" s="11" t="s">
        <v>255</v>
      </c>
      <c r="C4" s="11" t="s">
        <v>256</v>
      </c>
      <c r="D4" s="11" t="s">
        <v>257</v>
      </c>
      <c r="E4" s="11" t="s">
        <v>258</v>
      </c>
      <c r="F4" s="11" t="s">
        <v>259</v>
      </c>
      <c r="G4" s="21" t="s">
        <v>260</v>
      </c>
      <c r="H4" s="21" t="s">
        <v>261</v>
      </c>
      <c r="I4" s="11" t="s">
        <v>91</v>
      </c>
      <c r="J4" s="21" t="s">
        <v>33</v>
      </c>
      <c r="K4" s="21" t="s">
        <v>35</v>
      </c>
      <c r="L4" s="21" t="s">
        <v>107</v>
      </c>
      <c r="M4" s="21" t="s">
        <v>108</v>
      </c>
      <c r="N4" s="21" t="s">
        <v>109</v>
      </c>
    </row>
    <row r="5" ht="113" customHeight="1" spans="1:14" x14ac:dyDescent="0.25">
      <c r="A5" s="29" t="s">
        <v>262</v>
      </c>
      <c r="B5" s="23" t="s">
        <v>263</v>
      </c>
      <c r="C5" s="23" t="s">
        <v>264</v>
      </c>
      <c r="D5" s="24">
        <v>37</v>
      </c>
      <c r="E5" s="23" t="s">
        <v>265</v>
      </c>
      <c r="F5" s="23" t="s">
        <v>266</v>
      </c>
      <c r="G5" s="24"/>
      <c r="H5" s="24"/>
      <c r="I5" s="30">
        <f>D5-SUM(G5:H5)</f>
        <v>37</v>
      </c>
      <c r="J5" s="23"/>
      <c r="K5" s="23"/>
      <c r="L5" s="23"/>
      <c r="M5" s="25"/>
      <c r="N5" s="23"/>
    </row>
    <row r="6" ht="99.5" customHeight="1" spans="1:14" x14ac:dyDescent="0.25">
      <c r="A6" s="29" t="s">
        <v>267</v>
      </c>
      <c r="B6" s="23" t="s">
        <v>268</v>
      </c>
      <c r="C6" s="23" t="s">
        <v>269</v>
      </c>
      <c r="D6" s="24">
        <v>8</v>
      </c>
      <c r="E6" s="23" t="s">
        <v>270</v>
      </c>
      <c r="F6" s="23" t="s">
        <v>271</v>
      </c>
      <c r="G6" s="24"/>
      <c r="H6" s="24"/>
      <c r="I6" s="30">
        <f>D6-SUM(G6:H6)</f>
        <v>8</v>
      </c>
      <c r="J6" s="23"/>
      <c r="K6" s="23"/>
      <c r="L6" s="23"/>
      <c r="M6" s="25"/>
      <c r="N6" s="23"/>
    </row>
    <row r="7" ht="99.5" customHeight="1" spans="1:14" x14ac:dyDescent="0.25">
      <c r="A7" s="29" t="s">
        <v>272</v>
      </c>
      <c r="B7" s="23" t="s">
        <v>273</v>
      </c>
      <c r="C7" s="23" t="s">
        <v>274</v>
      </c>
      <c r="D7" s="24">
        <v>14</v>
      </c>
      <c r="E7" s="23" t="s">
        <v>275</v>
      </c>
      <c r="F7" s="23" t="s">
        <v>276</v>
      </c>
      <c r="G7" s="24"/>
      <c r="H7" s="24"/>
      <c r="I7" s="30">
        <f>D7-SUM(G7:H7)</f>
        <v>14</v>
      </c>
      <c r="J7" s="23"/>
      <c r="K7" s="23"/>
      <c r="L7" s="23"/>
      <c r="M7" s="25"/>
      <c r="N7" s="23"/>
    </row>
    <row r="8" ht="126.5" customHeight="1" spans="1:14" x14ac:dyDescent="0.25">
      <c r="A8" s="29" t="s">
        <v>277</v>
      </c>
      <c r="B8" s="23" t="s">
        <v>278</v>
      </c>
      <c r="C8" s="23" t="s">
        <v>279</v>
      </c>
      <c r="D8" s="24">
        <v>34</v>
      </c>
      <c r="E8" s="23" t="s">
        <v>280</v>
      </c>
      <c r="F8" s="23" t="s">
        <v>281</v>
      </c>
      <c r="G8" s="24"/>
      <c r="H8" s="24"/>
      <c r="I8" s="30">
        <f>D8-SUM(G8:H8)</f>
        <v>34</v>
      </c>
      <c r="J8" s="23"/>
      <c r="K8" s="23"/>
      <c r="L8" s="23"/>
      <c r="M8" s="25"/>
      <c r="N8" s="23"/>
    </row>
    <row r="9" ht="59" customHeight="1" spans="1:14" x14ac:dyDescent="0.25">
      <c r="A9" s="13" t="s">
        <v>282</v>
      </c>
      <c r="B9" s="8" t="s">
        <v>283</v>
      </c>
      <c r="C9" s="8" t="s">
        <v>284</v>
      </c>
      <c r="D9" s="31"/>
      <c r="E9" s="8" t="s">
        <v>285</v>
      </c>
      <c r="F9" s="8" t="s">
        <v>286</v>
      </c>
      <c r="G9" s="31"/>
      <c r="H9" s="31"/>
      <c r="I9" s="32"/>
      <c r="J9" s="8"/>
      <c r="K9" s="8"/>
      <c r="L9" s="8"/>
      <c r="M9" s="28"/>
      <c r="N9" s="8"/>
    </row>
    <row r="10" ht="59" customHeight="1" spans="1:14" x14ac:dyDescent="0.25">
      <c r="A10" s="13" t="s">
        <v>287</v>
      </c>
      <c r="B10" s="8" t="s">
        <v>288</v>
      </c>
      <c r="C10" s="8" t="s">
        <v>289</v>
      </c>
      <c r="D10" s="31"/>
      <c r="E10" s="8" t="s">
        <v>290</v>
      </c>
      <c r="F10" s="8" t="s">
        <v>291</v>
      </c>
      <c r="G10" s="31"/>
      <c r="H10" s="31"/>
      <c r="I10" s="32"/>
      <c r="J10" s="8"/>
      <c r="K10" s="8"/>
      <c r="L10" s="8"/>
      <c r="M10" s="28"/>
      <c r="N10" s="8"/>
    </row>
    <row r="11" ht="59" customHeight="1" spans="1:14" x14ac:dyDescent="0.25">
      <c r="A11" s="13" t="s">
        <v>292</v>
      </c>
      <c r="B11" s="8" t="s">
        <v>293</v>
      </c>
      <c r="C11" s="8" t="s">
        <v>294</v>
      </c>
      <c r="D11" s="31"/>
      <c r="E11" s="8" t="s">
        <v>295</v>
      </c>
      <c r="F11" s="8" t="s">
        <v>296</v>
      </c>
      <c r="G11" s="31"/>
      <c r="H11" s="31"/>
      <c r="I11" s="32"/>
      <c r="J11" s="8"/>
      <c r="K11" s="8"/>
      <c r="L11" s="8"/>
      <c r="M11" s="28"/>
      <c r="N11" s="8"/>
    </row>
    <row r="12" ht="45.5" customHeight="1" spans="1:14" x14ac:dyDescent="0.25">
      <c r="A12" s="13" t="s">
        <v>297</v>
      </c>
      <c r="B12" s="8" t="s">
        <v>298</v>
      </c>
      <c r="C12" s="8" t="s">
        <v>299</v>
      </c>
      <c r="D12" s="31"/>
      <c r="E12" s="8" t="s">
        <v>300</v>
      </c>
      <c r="F12" s="8" t="s">
        <v>301</v>
      </c>
      <c r="G12" s="31"/>
      <c r="H12" s="31"/>
      <c r="I12" s="32"/>
      <c r="J12" s="8"/>
      <c r="K12" s="8"/>
      <c r="L12" s="8"/>
      <c r="M12" s="28"/>
      <c r="N12" s="8"/>
    </row>
    <row r="14" ht="30" customHeight="1" spans="1:14" x14ac:dyDescent="0.25">
      <c r="A14" s="20" t="s">
        <v>302</v>
      </c>
      <c r="B14" s="20"/>
      <c r="C14" s="20"/>
      <c r="D14" s="20"/>
      <c r="E14" s="20"/>
      <c r="F14" s="20"/>
      <c r="G14" s="20"/>
      <c r="H14" s="20"/>
      <c r="I14" s="20"/>
      <c r="J14" s="20"/>
      <c r="K14" s="20"/>
      <c r="L14" s="20"/>
      <c r="M14" s="20"/>
      <c r="N14" s="20"/>
    </row>
  </sheetData>
  <autoFilter ref="A4:N12"/>
  <mergeCells count="4">
    <mergeCell ref="A1:N1"/>
    <mergeCell ref="A2:N2"/>
    <mergeCell ref="A3:N3"/>
    <mergeCell ref="A14:N14"/>
  </mergeCells>
  <conditionalFormatting sqref="J5:J12">
    <cfRule type="cellIs" dxfId="9" priority="1" operator="equal">
      <formula>"Met"</formula>
    </cfRule>
    <cfRule type="cellIs" dxfId="10" priority="2" operator="equal">
      <formula>"Partly met"</formula>
    </cfRule>
    <cfRule type="cellIs" dxfId="11" priority="3" operator="equal">
      <formula>"Not met"</formula>
    </cfRule>
    <cfRule type="cellIs" dxfId="12" priority="4" operator="equal">
      <formula>"Not applicable"</formula>
    </cfRule>
  </conditionalFormatting>
  <conditionalFormatting sqref="K5:K12">
    <cfRule type="cellIs" dxfId="13" priority="1" operator="equal">
      <formula>"Not started"</formula>
    </cfRule>
    <cfRule type="cellIs" dxfId="14" priority="2" operator="equal">
      <formula>"In progress"</formula>
    </cfRule>
    <cfRule type="cellIs" dxfId="15" priority="3" operator="equal">
      <formula>"Done"</formula>
    </cfRule>
    <cfRule type="cellIs" dxfId="16" priority="4" operator="equal">
      <formula>"Not applicable"</formula>
    </cfRule>
  </conditionalFormatting>
  <conditionalFormatting sqref="I5:I8">
    <cfRule type="cellIs" dxfId="17" priority="1" operator="lessThan">
      <formula>0</formula>
    </cfRule>
    <cfRule type="cellIs" dxfId="18" priority="2" operator="equal">
      <formula>0</formula>
    </cfRule>
  </conditionalFormatting>
  <dataValidations count="7">
    <dataValidation type="whole" allowBlank="1" showErrorMessage="1" errorStyle="stop" errorTitle="Enter a number" error="Enter a whole number from 0 to 37." sqref="G5:H5">
      <formula1>0</formula1>
      <formula2>37</formula2>
    </dataValidation>
    <dataValidation type="whole" allowBlank="1" showErrorMessage="1" errorStyle="stop" errorTitle="Enter a number" error="Enter a whole number from 0 to 8." sqref="G6:H6">
      <formula1>0</formula1>
      <formula2>8</formula2>
    </dataValidation>
    <dataValidation type="whole" allowBlank="1" showErrorMessage="1" errorStyle="stop" errorTitle="Enter a number" error="Enter a whole number from 0 to 14." sqref="G7:H7">
      <formula1>0</formula1>
      <formula2>14</formula2>
    </dataValidation>
    <dataValidation type="whole" allowBlank="1" showErrorMessage="1" errorStyle="stop" errorTitle="Enter a number" error="Enter a whole number from 0 to 34." sqref="G8:H8">
      <formula1>0</formula1>
      <formula2>34</formula2>
    </dataValidation>
    <dataValidation type="list" allowBlank="1" showInputMessage="1" promptTitle="Rating" prompt="Met, Partly met, Not met or Not applicable." showErrorMessage="1" errorStyle="stop" errorTitle="Choose from the list" error="Pick one of: Met, Partly met, Not met, Not applicable." sqref="J5:J12">
      <formula1>"Met,Partly met,Not met,Not applicable"</formula1>
    </dataValidation>
    <dataValidation type="list" allowBlank="1" showInputMessage="1" promptTitle="Status" prompt="Not started, In progress, Done or Not applicable." showErrorMessage="1" errorStyle="stop" errorTitle="Choose from the list" error="Pick one of: Not started, In progress, Done, Not applicable." sqref="K5:K12">
      <formula1>"Not started,In progress,Done,Not applicable"</formula1>
    </dataValidation>
    <dataValidation type="date" operator="greaterThan" allowBlank="1" showErrorMessage="1" errorStyle="stop" errorTitle="Enter a date" error="Enter a date, for example 30/11/2026." sqref="M5:M12">
      <formula1>36526</formula1>
    </dataValidation>
  </dataValidations>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I27"/>
  <sheetViews>
    <sheetView workbookViewId="0" showGridLines="0">
      <pane xSplit="1" ySplit="4" topLeftCell="B5" activePane="bottomRight" state="frozen"/>
      <selection pane="bottomRight" activeCell="F5" sqref="F5"/>
    </sheetView>
  </sheetViews>
  <sheetFormatPr defaultRowHeight="15" outlineLevelRow="0" outlineLevelCol="0" x14ac:dyDescent="55"/>
  <cols>
    <col min="1" max="1" width="7" customWidth="1"/>
    <col min="2" max="2" width="10" customWidth="1"/>
    <col min="3" max="3" width="50" customWidth="1"/>
    <col min="4" max="4" width="36" customWidth="1"/>
    <col min="5" max="5" width="12" customWidth="1"/>
    <col min="6" max="6" width="13" customWidth="1"/>
    <col min="7" max="7" width="15" customWidth="1"/>
    <col min="8" max="8" width="12" customWidth="1"/>
    <col min="9" max="9" width="34" customWidth="1"/>
  </cols>
  <sheetData>
    <row r="1" ht="32" customHeight="1" spans="1:9" x14ac:dyDescent="0.25">
      <c r="A1" s="1" t="s">
        <v>303</v>
      </c>
      <c r="B1" s="1"/>
      <c r="C1" s="1"/>
      <c r="D1" s="1"/>
      <c r="E1" s="1"/>
      <c r="F1" s="1"/>
      <c r="G1" s="1"/>
      <c r="H1" s="1"/>
      <c r="I1" s="1"/>
    </row>
    <row r="2" ht="18" customHeight="1" spans="1:9" x14ac:dyDescent="0.25">
      <c r="A2" s="10" t="s">
        <v>304</v>
      </c>
      <c r="B2" s="10"/>
      <c r="C2" s="10"/>
      <c r="D2" s="10"/>
      <c r="E2" s="10"/>
      <c r="F2" s="10"/>
      <c r="G2" s="10"/>
      <c r="H2" s="10"/>
      <c r="I2" s="10"/>
    </row>
    <row r="3" ht="32" customHeight="1" spans="1:9" x14ac:dyDescent="0.25">
      <c r="A3" s="20" t="s">
        <v>305</v>
      </c>
      <c r="B3" s="20"/>
      <c r="C3" s="20"/>
      <c r="D3" s="20"/>
      <c r="E3" s="20"/>
      <c r="F3" s="20"/>
      <c r="G3" s="20"/>
      <c r="H3" s="20"/>
      <c r="I3" s="20"/>
    </row>
    <row r="4" ht="30" customHeight="1" spans="1:9" x14ac:dyDescent="0.25">
      <c r="A4" s="11" t="s">
        <v>100</v>
      </c>
      <c r="B4" s="11" t="s">
        <v>306</v>
      </c>
      <c r="C4" s="11" t="s">
        <v>258</v>
      </c>
      <c r="D4" s="11" t="s">
        <v>259</v>
      </c>
      <c r="E4" s="11" t="s">
        <v>74</v>
      </c>
      <c r="F4" s="21" t="s">
        <v>35</v>
      </c>
      <c r="G4" s="21" t="s">
        <v>107</v>
      </c>
      <c r="H4" s="21" t="s">
        <v>108</v>
      </c>
      <c r="I4" s="21" t="s">
        <v>109</v>
      </c>
    </row>
    <row r="5" ht="32" customHeight="1" spans="1:9" x14ac:dyDescent="0.25">
      <c r="A5" s="29" t="s">
        <v>307</v>
      </c>
      <c r="B5" s="23" t="s">
        <v>308</v>
      </c>
      <c r="C5" s="23" t="s">
        <v>309</v>
      </c>
      <c r="D5" s="23" t="s">
        <v>126</v>
      </c>
      <c r="E5" s="23" t="s">
        <v>122</v>
      </c>
      <c r="F5" s="23"/>
      <c r="G5" s="23"/>
      <c r="H5" s="25"/>
      <c r="I5" s="23"/>
    </row>
    <row r="6" ht="32" customHeight="1" spans="1:9" x14ac:dyDescent="0.25">
      <c r="A6" s="29" t="s">
        <v>310</v>
      </c>
      <c r="B6" s="23" t="s">
        <v>308</v>
      </c>
      <c r="C6" s="23" t="s">
        <v>311</v>
      </c>
      <c r="D6" s="23" t="s">
        <v>312</v>
      </c>
      <c r="E6" s="23" t="s">
        <v>313</v>
      </c>
      <c r="F6" s="23"/>
      <c r="G6" s="23"/>
      <c r="H6" s="25"/>
      <c r="I6" s="23"/>
    </row>
    <row r="7" ht="32" customHeight="1" spans="1:9" x14ac:dyDescent="0.25">
      <c r="A7" s="29" t="s">
        <v>314</v>
      </c>
      <c r="B7" s="23" t="s">
        <v>308</v>
      </c>
      <c r="C7" s="23" t="s">
        <v>315</v>
      </c>
      <c r="D7" s="23" t="s">
        <v>316</v>
      </c>
      <c r="E7" s="23" t="s">
        <v>161</v>
      </c>
      <c r="F7" s="23"/>
      <c r="G7" s="23"/>
      <c r="H7" s="25"/>
      <c r="I7" s="23"/>
    </row>
    <row r="8" ht="32" customHeight="1" spans="1:9" x14ac:dyDescent="0.25">
      <c r="A8" s="29" t="s">
        <v>317</v>
      </c>
      <c r="B8" s="23" t="s">
        <v>308</v>
      </c>
      <c r="C8" s="23" t="s">
        <v>318</v>
      </c>
      <c r="D8" s="23" t="s">
        <v>319</v>
      </c>
      <c r="E8" s="23" t="s">
        <v>320</v>
      </c>
      <c r="F8" s="23"/>
      <c r="G8" s="23"/>
      <c r="H8" s="25"/>
      <c r="I8" s="23"/>
    </row>
    <row r="9" ht="32" customHeight="1" spans="1:9" x14ac:dyDescent="0.25">
      <c r="A9" s="29" t="s">
        <v>321</v>
      </c>
      <c r="B9" s="23" t="s">
        <v>308</v>
      </c>
      <c r="C9" s="23" t="s">
        <v>322</v>
      </c>
      <c r="D9" s="23" t="s">
        <v>323</v>
      </c>
      <c r="E9" s="23" t="s">
        <v>229</v>
      </c>
      <c r="F9" s="23"/>
      <c r="G9" s="23"/>
      <c r="H9" s="25"/>
      <c r="I9" s="23"/>
    </row>
    <row r="10" ht="32" customHeight="1" spans="1:9" x14ac:dyDescent="0.25">
      <c r="A10" s="29" t="s">
        <v>324</v>
      </c>
      <c r="B10" s="23" t="s">
        <v>308</v>
      </c>
      <c r="C10" s="23" t="s">
        <v>325</v>
      </c>
      <c r="D10" s="23" t="s">
        <v>326</v>
      </c>
      <c r="E10" s="23" t="s">
        <v>235</v>
      </c>
      <c r="F10" s="23"/>
      <c r="G10" s="23"/>
      <c r="H10" s="25"/>
      <c r="I10" s="23"/>
    </row>
    <row r="11" ht="30" customHeight="1" spans="1:9" x14ac:dyDescent="0.25">
      <c r="A11" s="29" t="s">
        <v>327</v>
      </c>
      <c r="B11" s="23" t="s">
        <v>308</v>
      </c>
      <c r="C11" s="23" t="s">
        <v>328</v>
      </c>
      <c r="D11" s="23" t="s">
        <v>250</v>
      </c>
      <c r="E11" s="23" t="s">
        <v>246</v>
      </c>
      <c r="F11" s="23"/>
      <c r="G11" s="23"/>
      <c r="H11" s="25"/>
      <c r="I11" s="23"/>
    </row>
    <row r="12" ht="32" customHeight="1" spans="1:9" x14ac:dyDescent="0.25">
      <c r="A12" s="29" t="s">
        <v>329</v>
      </c>
      <c r="B12" s="23" t="s">
        <v>308</v>
      </c>
      <c r="C12" s="23" t="s">
        <v>330</v>
      </c>
      <c r="D12" s="23" t="s">
        <v>331</v>
      </c>
      <c r="E12" s="23" t="s">
        <v>199</v>
      </c>
      <c r="F12" s="23"/>
      <c r="G12" s="23"/>
      <c r="H12" s="25"/>
      <c r="I12" s="23"/>
    </row>
    <row r="13" ht="30" customHeight="1" spans="1:9" x14ac:dyDescent="0.25">
      <c r="A13" s="13" t="s">
        <v>332</v>
      </c>
      <c r="B13" s="8" t="s">
        <v>333</v>
      </c>
      <c r="C13" s="8" t="s">
        <v>334</v>
      </c>
      <c r="D13" s="8" t="s">
        <v>335</v>
      </c>
      <c r="E13" s="8" t="s">
        <v>336</v>
      </c>
      <c r="F13" s="8"/>
      <c r="G13" s="8"/>
      <c r="H13" s="28"/>
      <c r="I13" s="8"/>
    </row>
    <row r="14" ht="45.5" customHeight="1" spans="1:9" x14ac:dyDescent="0.25">
      <c r="A14" s="13" t="s">
        <v>337</v>
      </c>
      <c r="B14" s="8" t="s">
        <v>333</v>
      </c>
      <c r="C14" s="8" t="s">
        <v>338</v>
      </c>
      <c r="D14" s="8" t="s">
        <v>339</v>
      </c>
      <c r="E14" s="8" t="s">
        <v>340</v>
      </c>
      <c r="F14" s="8"/>
      <c r="G14" s="8"/>
      <c r="H14" s="28"/>
      <c r="I14" s="8"/>
    </row>
    <row r="15" ht="32" customHeight="1" spans="1:9" x14ac:dyDescent="0.25">
      <c r="A15" s="13" t="s">
        <v>341</v>
      </c>
      <c r="B15" s="8" t="s">
        <v>333</v>
      </c>
      <c r="C15" s="8" t="s">
        <v>342</v>
      </c>
      <c r="D15" s="8" t="s">
        <v>250</v>
      </c>
      <c r="E15" s="8" t="s">
        <v>246</v>
      </c>
      <c r="F15" s="8"/>
      <c r="G15" s="8"/>
      <c r="H15" s="28"/>
      <c r="I15" s="8"/>
    </row>
    <row r="16" ht="32" customHeight="1" spans="1:9" x14ac:dyDescent="0.25">
      <c r="A16" s="13" t="s">
        <v>343</v>
      </c>
      <c r="B16" s="8" t="s">
        <v>333</v>
      </c>
      <c r="C16" s="8" t="s">
        <v>344</v>
      </c>
      <c r="D16" s="8" t="s">
        <v>345</v>
      </c>
      <c r="E16" s="8" t="s">
        <v>189</v>
      </c>
      <c r="F16" s="8"/>
      <c r="G16" s="8"/>
      <c r="H16" s="28"/>
      <c r="I16" s="8"/>
    </row>
    <row r="17" ht="32" customHeight="1" spans="1:9" x14ac:dyDescent="0.25">
      <c r="A17" s="13" t="s">
        <v>346</v>
      </c>
      <c r="B17" s="8" t="s">
        <v>333</v>
      </c>
      <c r="C17" s="8" t="s">
        <v>347</v>
      </c>
      <c r="D17" s="8" t="s">
        <v>348</v>
      </c>
      <c r="E17" s="8" t="s">
        <v>349</v>
      </c>
      <c r="F17" s="8"/>
      <c r="G17" s="8"/>
      <c r="H17" s="28"/>
      <c r="I17" s="8"/>
    </row>
    <row r="18" ht="45.5" customHeight="1" spans="1:9" x14ac:dyDescent="0.25">
      <c r="A18" s="13" t="s">
        <v>350</v>
      </c>
      <c r="B18" s="8" t="s">
        <v>333</v>
      </c>
      <c r="C18" s="8" t="s">
        <v>351</v>
      </c>
      <c r="D18" s="8" t="s">
        <v>352</v>
      </c>
      <c r="E18" s="8" t="s">
        <v>246</v>
      </c>
      <c r="F18" s="8"/>
      <c r="G18" s="8"/>
      <c r="H18" s="28"/>
      <c r="I18" s="8"/>
    </row>
    <row r="20" ht="20" customHeight="1" spans="1:9" x14ac:dyDescent="0.25">
      <c r="A20" s="3" t="s">
        <v>353</v>
      </c>
      <c r="B20" s="3"/>
      <c r="C20" s="3"/>
      <c r="D20" s="3"/>
      <c r="E20" s="3"/>
      <c r="F20" s="3"/>
      <c r="G20" s="3"/>
      <c r="H20" s="3"/>
      <c r="I20" s="3"/>
    </row>
    <row r="21" ht="20" customHeight="1" spans="1:5" x14ac:dyDescent="0.25">
      <c r="A21" s="11" t="s">
        <v>354</v>
      </c>
      <c r="B21" s="11"/>
      <c r="C21" s="11" t="s">
        <v>355</v>
      </c>
      <c r="D21" s="11" t="s">
        <v>356</v>
      </c>
      <c r="E21" s="11"/>
    </row>
    <row r="22" ht="18.5" customHeight="1" spans="1:5" x14ac:dyDescent="0.25">
      <c r="A22" s="5" t="s">
        <v>357</v>
      </c>
      <c r="B22" s="5"/>
      <c r="C22" s="7" t="s">
        <v>358</v>
      </c>
      <c r="D22" s="7" t="s">
        <v>359</v>
      </c>
      <c r="E22" s="7"/>
    </row>
    <row r="23" ht="32" customHeight="1" spans="1:5" x14ac:dyDescent="0.25">
      <c r="A23" s="5" t="s">
        <v>360</v>
      </c>
      <c r="B23" s="5"/>
      <c r="C23" s="7" t="s">
        <v>361</v>
      </c>
      <c r="D23" s="7" t="s">
        <v>362</v>
      </c>
      <c r="E23" s="7"/>
    </row>
    <row r="24" ht="32" customHeight="1" spans="1:5" x14ac:dyDescent="0.25">
      <c r="A24" s="5" t="s">
        <v>363</v>
      </c>
      <c r="B24" s="5"/>
      <c r="C24" s="7" t="s">
        <v>364</v>
      </c>
      <c r="D24" s="7" t="s">
        <v>365</v>
      </c>
      <c r="E24" s="7"/>
    </row>
    <row r="25" ht="45.5" customHeight="1" spans="1:5" x14ac:dyDescent="0.25">
      <c r="A25" s="5" t="s">
        <v>366</v>
      </c>
      <c r="B25" s="5"/>
      <c r="C25" s="7" t="s">
        <v>367</v>
      </c>
      <c r="D25" s="7" t="s">
        <v>368</v>
      </c>
      <c r="E25" s="7"/>
    </row>
    <row r="27" ht="30" customHeight="1" spans="1:9" x14ac:dyDescent="0.25">
      <c r="A27" s="20" t="s">
        <v>369</v>
      </c>
      <c r="B27" s="20"/>
      <c r="C27" s="20"/>
      <c r="D27" s="20"/>
      <c r="E27" s="20"/>
      <c r="F27" s="20"/>
      <c r="G27" s="20"/>
      <c r="H27" s="20"/>
      <c r="I27" s="20"/>
    </row>
  </sheetData>
  <autoFilter ref="A4:I18"/>
  <mergeCells count="15">
    <mergeCell ref="A1:I1"/>
    <mergeCell ref="A2:I2"/>
    <mergeCell ref="A3:I3"/>
    <mergeCell ref="A20:I20"/>
    <mergeCell ref="A21:B21"/>
    <mergeCell ref="D21:E21"/>
    <mergeCell ref="A22:B22"/>
    <mergeCell ref="D22:E22"/>
    <mergeCell ref="A23:B23"/>
    <mergeCell ref="D23:E23"/>
    <mergeCell ref="A24:B24"/>
    <mergeCell ref="D24:E24"/>
    <mergeCell ref="A25:B25"/>
    <mergeCell ref="D25:E25"/>
    <mergeCell ref="A27:I27"/>
  </mergeCells>
  <conditionalFormatting sqref="F5:F18">
    <cfRule type="cellIs" dxfId="19" priority="1" operator="equal">
      <formula>"Not started"</formula>
    </cfRule>
    <cfRule type="cellIs" dxfId="20" priority="2" operator="equal">
      <formula>"In progress"</formula>
    </cfRule>
    <cfRule type="cellIs" dxfId="21" priority="3" operator="equal">
      <formula>"Done"</formula>
    </cfRule>
    <cfRule type="cellIs" dxfId="22" priority="4" operator="equal">
      <formula>"Not applicable"</formula>
    </cfRule>
  </conditionalFormatting>
  <dataValidations count="2">
    <dataValidation type="list" allowBlank="1" showInputMessage="1" promptTitle="Status" prompt="Not started, In progress, Done or Not applicable." showErrorMessage="1" errorStyle="stop" errorTitle="Choose from the list" error="Pick one of: Not started, In progress, Done, Not applicable." sqref="F5:F18">
      <formula1>"Not started,In progress,Done,Not applicable"</formula1>
    </dataValidation>
    <dataValidation type="date" operator="greaterThan" allowBlank="1" showErrorMessage="1" errorStyle="stop" errorTitle="Enter a date" error="Enter a date, for example 30/11/2026." sqref="H5:H18">
      <formula1>36526</formula1>
    </dataValidation>
  </dataValidations>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J26"/>
  <sheetViews>
    <sheetView workbookViewId="0" showGridLines="0">
      <pane xSplit="1" ySplit="4" topLeftCell="B5" activePane="bottomRight" state="frozen"/>
      <selection pane="bottomRight" activeCell="F5" sqref="F5"/>
    </sheetView>
  </sheetViews>
  <sheetFormatPr defaultRowHeight="15" outlineLevelRow="0" outlineLevelCol="0" x14ac:dyDescent="55"/>
  <cols>
    <col min="1" max="1" width="6" customWidth="1"/>
    <col min="2" max="2" width="13" customWidth="1"/>
    <col min="3" max="3" width="46" customWidth="1"/>
    <col min="4" max="4" width="11" customWidth="1"/>
    <col min="5" max="5" width="22" customWidth="1"/>
    <col min="6" max="6" width="13" customWidth="1"/>
    <col min="7" max="7" width="15" customWidth="1"/>
    <col min="8" max="8" width="24" customWidth="1"/>
    <col min="9" max="9" width="12" customWidth="1"/>
    <col min="10" max="10" width="30" customWidth="1"/>
  </cols>
  <sheetData>
    <row r="1" ht="32" customHeight="1" spans="1:10" x14ac:dyDescent="0.25">
      <c r="A1" s="1" t="s">
        <v>370</v>
      </c>
      <c r="B1" s="1"/>
      <c r="C1" s="1"/>
      <c r="D1" s="1"/>
      <c r="E1" s="1"/>
      <c r="F1" s="1"/>
      <c r="G1" s="1"/>
      <c r="H1" s="1"/>
      <c r="I1" s="1"/>
      <c r="J1" s="1"/>
    </row>
    <row r="2" ht="18" customHeight="1" spans="1:10" x14ac:dyDescent="0.25">
      <c r="A2" s="10" t="s">
        <v>304</v>
      </c>
      <c r="B2" s="10"/>
      <c r="C2" s="10"/>
      <c r="D2" s="10"/>
      <c r="E2" s="10"/>
      <c r="F2" s="10"/>
      <c r="G2" s="10"/>
      <c r="H2" s="10"/>
      <c r="I2" s="10"/>
      <c r="J2" s="10"/>
    </row>
    <row r="3" ht="32" customHeight="1" spans="1:10" x14ac:dyDescent="0.25">
      <c r="A3" s="20" t="s">
        <v>371</v>
      </c>
      <c r="B3" s="20"/>
      <c r="C3" s="20"/>
      <c r="D3" s="20"/>
      <c r="E3" s="20"/>
      <c r="F3" s="20"/>
      <c r="G3" s="20"/>
      <c r="H3" s="20"/>
      <c r="I3" s="20"/>
      <c r="J3" s="20"/>
    </row>
    <row r="4" ht="32" customHeight="1" spans="1:10" x14ac:dyDescent="0.25">
      <c r="A4" s="11" t="s">
        <v>100</v>
      </c>
      <c r="B4" s="11" t="s">
        <v>372</v>
      </c>
      <c r="C4" s="11" t="s">
        <v>200</v>
      </c>
      <c r="D4" s="11" t="s">
        <v>373</v>
      </c>
      <c r="E4" s="11" t="s">
        <v>374</v>
      </c>
      <c r="F4" s="21" t="s">
        <v>35</v>
      </c>
      <c r="G4" s="21" t="s">
        <v>107</v>
      </c>
      <c r="H4" s="21" t="s">
        <v>375</v>
      </c>
      <c r="I4" s="21" t="s">
        <v>376</v>
      </c>
      <c r="J4" s="21" t="s">
        <v>377</v>
      </c>
    </row>
    <row r="5" ht="32" customHeight="1" spans="1:10" x14ac:dyDescent="0.25">
      <c r="A5" s="29" t="s">
        <v>378</v>
      </c>
      <c r="B5" s="23" t="s">
        <v>122</v>
      </c>
      <c r="C5" s="23" t="s">
        <v>379</v>
      </c>
      <c r="D5" s="23" t="s">
        <v>380</v>
      </c>
      <c r="E5" s="23" t="s">
        <v>381</v>
      </c>
      <c r="F5" s="23"/>
      <c r="G5" s="23"/>
      <c r="H5" s="23"/>
      <c r="I5" s="25"/>
      <c r="J5" s="23"/>
    </row>
    <row r="6" ht="32" customHeight="1" spans="1:10" x14ac:dyDescent="0.25">
      <c r="A6" s="29" t="s">
        <v>382</v>
      </c>
      <c r="B6" s="23" t="s">
        <v>139</v>
      </c>
      <c r="C6" s="23" t="s">
        <v>140</v>
      </c>
      <c r="D6" s="23" t="s">
        <v>380</v>
      </c>
      <c r="E6" s="23" t="s">
        <v>381</v>
      </c>
      <c r="F6" s="23"/>
      <c r="G6" s="23"/>
      <c r="H6" s="23"/>
      <c r="I6" s="25"/>
      <c r="J6" s="23"/>
    </row>
    <row r="7" ht="32" customHeight="1" spans="1:10" x14ac:dyDescent="0.25">
      <c r="A7" s="29" t="s">
        <v>383</v>
      </c>
      <c r="B7" s="23" t="s">
        <v>155</v>
      </c>
      <c r="C7" s="23" t="s">
        <v>384</v>
      </c>
      <c r="D7" s="23" t="s">
        <v>380</v>
      </c>
      <c r="E7" s="23" t="s">
        <v>381</v>
      </c>
      <c r="F7" s="23"/>
      <c r="G7" s="23"/>
      <c r="H7" s="23"/>
      <c r="I7" s="25"/>
      <c r="J7" s="23"/>
    </row>
    <row r="8" ht="32" customHeight="1" spans="1:10" x14ac:dyDescent="0.25">
      <c r="A8" s="29" t="s">
        <v>385</v>
      </c>
      <c r="B8" s="23" t="s">
        <v>161</v>
      </c>
      <c r="C8" s="23" t="s">
        <v>386</v>
      </c>
      <c r="D8" s="23" t="s">
        <v>380</v>
      </c>
      <c r="E8" s="23" t="s">
        <v>381</v>
      </c>
      <c r="F8" s="23"/>
      <c r="G8" s="23"/>
      <c r="H8" s="23"/>
      <c r="I8" s="25"/>
      <c r="J8" s="23"/>
    </row>
    <row r="9" ht="32" customHeight="1" spans="1:10" x14ac:dyDescent="0.25">
      <c r="A9" s="29" t="s">
        <v>387</v>
      </c>
      <c r="B9" s="23" t="s">
        <v>388</v>
      </c>
      <c r="C9" s="23" t="s">
        <v>389</v>
      </c>
      <c r="D9" s="23" t="s">
        <v>380</v>
      </c>
      <c r="E9" s="23" t="s">
        <v>381</v>
      </c>
      <c r="F9" s="23"/>
      <c r="G9" s="23"/>
      <c r="H9" s="23"/>
      <c r="I9" s="25"/>
      <c r="J9" s="23"/>
    </row>
    <row r="10" ht="45.5" customHeight="1" spans="1:10" x14ac:dyDescent="0.25">
      <c r="A10" s="29" t="s">
        <v>390</v>
      </c>
      <c r="B10" s="23" t="s">
        <v>391</v>
      </c>
      <c r="C10" s="23" t="s">
        <v>392</v>
      </c>
      <c r="D10" s="23" t="s">
        <v>380</v>
      </c>
      <c r="E10" s="23" t="s">
        <v>393</v>
      </c>
      <c r="F10" s="23"/>
      <c r="G10" s="23"/>
      <c r="H10" s="23"/>
      <c r="I10" s="25"/>
      <c r="J10" s="23"/>
    </row>
    <row r="11" ht="32" customHeight="1" spans="1:10" x14ac:dyDescent="0.25">
      <c r="A11" s="29" t="s">
        <v>394</v>
      </c>
      <c r="B11" s="23" t="s">
        <v>167</v>
      </c>
      <c r="C11" s="23" t="s">
        <v>168</v>
      </c>
      <c r="D11" s="23" t="s">
        <v>380</v>
      </c>
      <c r="E11" s="23" t="s">
        <v>381</v>
      </c>
      <c r="F11" s="23"/>
      <c r="G11" s="23"/>
      <c r="H11" s="23"/>
      <c r="I11" s="25"/>
      <c r="J11" s="23"/>
    </row>
    <row r="12" ht="32" customHeight="1" spans="1:10" x14ac:dyDescent="0.25">
      <c r="A12" s="29" t="s">
        <v>395</v>
      </c>
      <c r="B12" s="23" t="s">
        <v>183</v>
      </c>
      <c r="C12" s="23" t="s">
        <v>396</v>
      </c>
      <c r="D12" s="23" t="s">
        <v>397</v>
      </c>
      <c r="E12" s="23" t="s">
        <v>381</v>
      </c>
      <c r="F12" s="23"/>
      <c r="G12" s="23"/>
      <c r="H12" s="23"/>
      <c r="I12" s="25"/>
      <c r="J12" s="23"/>
    </row>
    <row r="13" ht="32" customHeight="1" spans="1:10" x14ac:dyDescent="0.25">
      <c r="A13" s="29" t="s">
        <v>398</v>
      </c>
      <c r="B13" s="23" t="s">
        <v>399</v>
      </c>
      <c r="C13" s="23" t="s">
        <v>400</v>
      </c>
      <c r="D13" s="23" t="s">
        <v>380</v>
      </c>
      <c r="E13" s="23" t="s">
        <v>381</v>
      </c>
      <c r="F13" s="23"/>
      <c r="G13" s="23"/>
      <c r="H13" s="23"/>
      <c r="I13" s="25"/>
      <c r="J13" s="23"/>
    </row>
    <row r="14" ht="32" customHeight="1" spans="1:10" x14ac:dyDescent="0.25">
      <c r="A14" s="29" t="s">
        <v>401</v>
      </c>
      <c r="B14" s="23" t="s">
        <v>205</v>
      </c>
      <c r="C14" s="23" t="s">
        <v>402</v>
      </c>
      <c r="D14" s="23" t="s">
        <v>397</v>
      </c>
      <c r="E14" s="23" t="s">
        <v>381</v>
      </c>
      <c r="F14" s="23"/>
      <c r="G14" s="23"/>
      <c r="H14" s="23"/>
      <c r="I14" s="25"/>
      <c r="J14" s="23"/>
    </row>
    <row r="15" ht="32" customHeight="1" spans="1:10" x14ac:dyDescent="0.25">
      <c r="A15" s="29" t="s">
        <v>403</v>
      </c>
      <c r="B15" s="23" t="s">
        <v>211</v>
      </c>
      <c r="C15" s="23" t="s">
        <v>404</v>
      </c>
      <c r="D15" s="23" t="s">
        <v>397</v>
      </c>
      <c r="E15" s="23" t="s">
        <v>381</v>
      </c>
      <c r="F15" s="23"/>
      <c r="G15" s="23"/>
      <c r="H15" s="23"/>
      <c r="I15" s="25"/>
      <c r="J15" s="23"/>
    </row>
    <row r="16" ht="32" customHeight="1" spans="1:10" x14ac:dyDescent="0.25">
      <c r="A16" s="29" t="s">
        <v>405</v>
      </c>
      <c r="B16" s="23" t="s">
        <v>217</v>
      </c>
      <c r="C16" s="23" t="s">
        <v>406</v>
      </c>
      <c r="D16" s="23" t="s">
        <v>397</v>
      </c>
      <c r="E16" s="23" t="s">
        <v>381</v>
      </c>
      <c r="F16" s="23"/>
      <c r="G16" s="23"/>
      <c r="H16" s="23"/>
      <c r="I16" s="25"/>
      <c r="J16" s="23"/>
    </row>
    <row r="17" ht="32" customHeight="1" spans="1:10" x14ac:dyDescent="0.25">
      <c r="A17" s="29" t="s">
        <v>407</v>
      </c>
      <c r="B17" s="23" t="s">
        <v>223</v>
      </c>
      <c r="C17" s="23" t="s">
        <v>408</v>
      </c>
      <c r="D17" s="23" t="s">
        <v>397</v>
      </c>
      <c r="E17" s="23" t="s">
        <v>381</v>
      </c>
      <c r="F17" s="23"/>
      <c r="G17" s="23"/>
      <c r="H17" s="23"/>
      <c r="I17" s="25"/>
      <c r="J17" s="23"/>
    </row>
    <row r="18" ht="32" customHeight="1" spans="1:10" x14ac:dyDescent="0.25">
      <c r="A18" s="29" t="s">
        <v>409</v>
      </c>
      <c r="B18" s="23" t="s">
        <v>229</v>
      </c>
      <c r="C18" s="23" t="s">
        <v>410</v>
      </c>
      <c r="D18" s="23" t="s">
        <v>397</v>
      </c>
      <c r="E18" s="23" t="s">
        <v>381</v>
      </c>
      <c r="F18" s="23"/>
      <c r="G18" s="23"/>
      <c r="H18" s="23"/>
      <c r="I18" s="25"/>
      <c r="J18" s="23"/>
    </row>
    <row r="19" ht="32" customHeight="1" spans="1:10" x14ac:dyDescent="0.25">
      <c r="A19" s="29" t="s">
        <v>411</v>
      </c>
      <c r="B19" s="23" t="s">
        <v>235</v>
      </c>
      <c r="C19" s="23" t="s">
        <v>412</v>
      </c>
      <c r="D19" s="23" t="s">
        <v>397</v>
      </c>
      <c r="E19" s="23" t="s">
        <v>381</v>
      </c>
      <c r="F19" s="23"/>
      <c r="G19" s="23"/>
      <c r="H19" s="23"/>
      <c r="I19" s="25"/>
      <c r="J19" s="23"/>
    </row>
    <row r="20" ht="32" customHeight="1" spans="1:10" x14ac:dyDescent="0.25">
      <c r="A20" s="29" t="s">
        <v>413</v>
      </c>
      <c r="B20" s="23" t="s">
        <v>246</v>
      </c>
      <c r="C20" s="23" t="s">
        <v>414</v>
      </c>
      <c r="D20" s="23" t="s">
        <v>397</v>
      </c>
      <c r="E20" s="23" t="s">
        <v>381</v>
      </c>
      <c r="F20" s="23"/>
      <c r="G20" s="23"/>
      <c r="H20" s="23"/>
      <c r="I20" s="25"/>
      <c r="J20" s="23"/>
    </row>
    <row r="21" ht="32" customHeight="1" spans="1:10" x14ac:dyDescent="0.25">
      <c r="A21" s="13" t="s">
        <v>415</v>
      </c>
      <c r="B21" s="8" t="s">
        <v>416</v>
      </c>
      <c r="C21" s="8" t="s">
        <v>417</v>
      </c>
      <c r="D21" s="8" t="s">
        <v>380</v>
      </c>
      <c r="E21" s="8" t="s">
        <v>418</v>
      </c>
      <c r="F21" s="8"/>
      <c r="G21" s="8"/>
      <c r="H21" s="8"/>
      <c r="I21" s="28"/>
      <c r="J21" s="8"/>
    </row>
    <row r="22" ht="32" customHeight="1" spans="1:10" x14ac:dyDescent="0.25">
      <c r="A22" s="13" t="s">
        <v>419</v>
      </c>
      <c r="B22" s="8" t="s">
        <v>420</v>
      </c>
      <c r="C22" s="8" t="s">
        <v>421</v>
      </c>
      <c r="D22" s="8" t="s">
        <v>380</v>
      </c>
      <c r="E22" s="8" t="s">
        <v>418</v>
      </c>
      <c r="F22" s="8"/>
      <c r="G22" s="8"/>
      <c r="H22" s="8"/>
      <c r="I22" s="28"/>
      <c r="J22" s="8"/>
    </row>
    <row r="23" ht="32" customHeight="1" spans="1:10" x14ac:dyDescent="0.25">
      <c r="A23" s="13" t="s">
        <v>422</v>
      </c>
      <c r="B23" s="8" t="s">
        <v>423</v>
      </c>
      <c r="C23" s="8" t="s">
        <v>424</v>
      </c>
      <c r="D23" s="8" t="s">
        <v>380</v>
      </c>
      <c r="E23" s="8" t="s">
        <v>418</v>
      </c>
      <c r="F23" s="8"/>
      <c r="G23" s="8"/>
      <c r="H23" s="8"/>
      <c r="I23" s="28"/>
      <c r="J23" s="8"/>
    </row>
    <row r="24" ht="32" customHeight="1" spans="1:10" x14ac:dyDescent="0.25">
      <c r="A24" s="13" t="s">
        <v>425</v>
      </c>
      <c r="B24" s="8" t="s">
        <v>426</v>
      </c>
      <c r="C24" s="8" t="s">
        <v>427</v>
      </c>
      <c r="D24" s="8" t="s">
        <v>380</v>
      </c>
      <c r="E24" s="8" t="s">
        <v>418</v>
      </c>
      <c r="F24" s="8"/>
      <c r="G24" s="8"/>
      <c r="H24" s="8"/>
      <c r="I24" s="28"/>
      <c r="J24" s="8"/>
    </row>
    <row r="25" ht="32" customHeight="1" spans="1:10" x14ac:dyDescent="0.25">
      <c r="A25" s="13" t="s">
        <v>428</v>
      </c>
      <c r="B25" s="8" t="s">
        <v>429</v>
      </c>
      <c r="C25" s="8" t="s">
        <v>430</v>
      </c>
      <c r="D25" s="8" t="s">
        <v>380</v>
      </c>
      <c r="E25" s="8" t="s">
        <v>418</v>
      </c>
      <c r="F25" s="8"/>
      <c r="G25" s="8"/>
      <c r="H25" s="8"/>
      <c r="I25" s="28"/>
      <c r="J25" s="8"/>
    </row>
    <row r="26" ht="32" customHeight="1" spans="1:10" x14ac:dyDescent="0.25">
      <c r="A26" s="13" t="s">
        <v>431</v>
      </c>
      <c r="B26" s="8" t="s">
        <v>432</v>
      </c>
      <c r="C26" s="8" t="s">
        <v>433</v>
      </c>
      <c r="D26" s="8" t="s">
        <v>380</v>
      </c>
      <c r="E26" s="8" t="s">
        <v>418</v>
      </c>
      <c r="F26" s="8"/>
      <c r="G26" s="8"/>
      <c r="H26" s="8"/>
      <c r="I26" s="28"/>
      <c r="J26" s="8"/>
    </row>
  </sheetData>
  <autoFilter ref="A4:J26"/>
  <mergeCells count="3">
    <mergeCell ref="A1:J1"/>
    <mergeCell ref="A2:J2"/>
    <mergeCell ref="A3:J3"/>
  </mergeCells>
  <conditionalFormatting sqref="F5:F26">
    <cfRule type="cellIs" dxfId="23" priority="1" operator="equal">
      <formula>"Not started"</formula>
    </cfRule>
    <cfRule type="cellIs" dxfId="24" priority="2" operator="equal">
      <formula>"In progress"</formula>
    </cfRule>
    <cfRule type="cellIs" dxfId="25" priority="3" operator="equal">
      <formula>"Done"</formula>
    </cfRule>
    <cfRule type="cellIs" dxfId="26" priority="4" operator="equal">
      <formula>"Not applicable"</formula>
    </cfRule>
  </conditionalFormatting>
  <dataValidations count="3">
    <dataValidation type="list" allowBlank="1" showInputMessage="1" promptTitle="Status" prompt="Not applicable only if your SoA excludes the control." showErrorMessage="1" errorStyle="stop" errorTitle="Choose from the list" error="Pick one of: Not started, In progress, Done, Not applicable." sqref="F21:F26">
      <formula1>"Not started,In progress,Done,Not applicable"</formula1>
    </dataValidation>
    <dataValidation type="list" allowBlank="1" showInputMessage="1" promptTitle="Status" prompt="Not started, In progress or Done. These cannot be excluded." showErrorMessage="1" errorStyle="stop" errorTitle="Choose from the list" error="Pick one of: Not started, In progress, Done." sqref="F5:F20">
      <formula1>"Not started,In progress,Done"</formula1>
    </dataValidation>
    <dataValidation type="date" operator="greaterThan" allowBlank="1" showErrorMessage="1" errorStyle="stop" errorTitle="Enter a date" error="Enter a date, for example 30/11/2026." sqref="I5:I26">
      <formula1>36526</formula1>
    </dataValidation>
  </dataValidations>
  <printOptions horizontalCentered="1"/>
  <pageMargins left="0.4" right="0.4" top="0.6" bottom="0.6" header="0.3" footer="0.3"/>
  <pageSetup paperSize="9" orientation="landscape" fitToWidth="1" fitToHeight="0"/>
  <headerFooter>
    <oddHeader>&amp;L&amp;8ISO 27001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 this template</vt:lpstr>
      <vt:lpstr>Summary</vt:lpstr>
      <vt:lpstr>Clauses 4 to 10</vt:lpstr>
      <vt:lpstr>Annex A themes</vt:lpstr>
      <vt:lpstr>Audit checklist</vt:lpstr>
      <vt:lpstr>Documents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27001 checklist (ISO/IEC 27001:2022)</dc:title>
  <dc:subject>ISO/IEC 27001:2022 readiness checklist and Stage 1 and Stage 2 audit checklist</dc:subject>
  <dc:description>Version October 2026. Free to use and adapt within your organisation.</dc:description>
  <cp:keywords>ISO 27001, checklist, audit checklist, ISMS, Annex A, Statement of Applicability</cp:keywords>
  <cp:category/>
  <cp:lastModifiedBy>Sovereign Secure Ltd</cp:lastModifiedBy>
  <dcterms:created xsi:type="dcterms:W3CDTF">2026-10-13T00:00:00Z</dcterms:created>
  <dcterms:modified xsi:type="dcterms:W3CDTF">2026-10-13T00:00:00Z</dcterms:modified>
</cp:coreProperties>
</file>